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B863A058-755B-47EE-8472-DEF235E3A875}" xr6:coauthVersionLast="37" xr6:coauthVersionMax="47" xr10:uidLastSave="{00000000-0000-0000-0000-000000000000}"/>
  <bookViews>
    <workbookView xWindow="0" yWindow="0" windowWidth="28800" windowHeight="12105" activeTab="7" xr2:uid="{00000000-000D-0000-FFFF-FFFF00000000}"/>
  </bookViews>
  <sheets>
    <sheet name="DATO CEM" sheetId="10" r:id="rId1"/>
    <sheet name="PRIALES GRUPAL" sheetId="11" r:id="rId2"/>
    <sheet name="QUINTIL 1" sheetId="12" r:id="rId3"/>
    <sheet name="QUINTIL 2" sheetId="13" r:id="rId4"/>
    <sheet name="QUINTIL 3" sheetId="14" r:id="rId5"/>
    <sheet name="QUINTIL 4" sheetId="15" r:id="rId6"/>
    <sheet name="QUINTIL 5" sheetId="16" r:id="rId7"/>
    <sheet name="PRIALES GRUPAL (2)" sheetId="17" r:id="rId8"/>
    <sheet name="listado" sheetId="18" r:id="rId9"/>
  </sheets>
  <definedNames>
    <definedName name="_xlnm.Print_Area" localSheetId="0">'DATO CEM'!$A$1:$U$152</definedName>
    <definedName name="_xlnm.Print_Area" localSheetId="8">listado!$A$1:$G$152</definedName>
    <definedName name="_xlnm.Print_Area" localSheetId="1">'PRIALES GRUPAL'!$A$1:$U$156</definedName>
    <definedName name="_xlnm.Print_Area" localSheetId="7">'PRIALES GRUPAL (2)'!$A$1:$U$78</definedName>
    <definedName name="_xlnm.Print_Area" localSheetId="2">'QUINTIL 1'!$A$1:$U$73</definedName>
    <definedName name="_xlnm.Print_Area" localSheetId="3">'QUINTIL 2'!$A$1:$U$91</definedName>
    <definedName name="_xlnm.Print_Area" localSheetId="4">'QUINTIL 3'!$A$1:$U$78</definedName>
    <definedName name="_xlnm.Print_Area" localSheetId="5">'QUINTIL 4'!$A$1:$U$64</definedName>
    <definedName name="_xlnm.Print_Area" localSheetId="6">'QUINTIL 5'!$A$1:$U$62</definedName>
    <definedName name="JR_PAGE_ANCHOR_0_1" localSheetId="8">#REF!</definedName>
    <definedName name="JR_PAGE_ANCHOR_0_1" localSheetId="1">#REF!</definedName>
    <definedName name="JR_PAGE_ANCHOR_0_1" localSheetId="7">#REF!</definedName>
    <definedName name="JR_PAGE_ANCHOR_0_1" localSheetId="2">#REF!</definedName>
    <definedName name="JR_PAGE_ANCHOR_0_1" localSheetId="3">#REF!</definedName>
    <definedName name="JR_PAGE_ANCHOR_0_1" localSheetId="4">#REF!</definedName>
    <definedName name="JR_PAGE_ANCHOR_0_1" localSheetId="5">#REF!</definedName>
    <definedName name="JR_PAGE_ANCHOR_0_1" localSheetId="6">#REF!</definedName>
    <definedName name="JR_PAGE_ANCHOR_0_1">#REF!</definedName>
    <definedName name="pur_predios160826" localSheetId="0">'DATO CEM'!$C$19:$I$138</definedName>
    <definedName name="pur_predios160826" localSheetId="8">listado!$C$19:$G$138</definedName>
    <definedName name="pur_predios160826" localSheetId="1">'PRIALES GRUPAL'!$C$19:$I$142</definedName>
    <definedName name="pur_predios160826" localSheetId="7">'PRIALES GRUPAL (2)'!$C$19:$I$64</definedName>
    <definedName name="pur_predios160826" localSheetId="2">'QUINTIL 1'!$C$19:$I$59</definedName>
    <definedName name="pur_predios160826" localSheetId="3">'QUINTIL 2'!$C$19:$I$77</definedName>
    <definedName name="pur_predios160826" localSheetId="4">'QUINTIL 3'!$C$19:$I$64</definedName>
    <definedName name="pur_predios160826" localSheetId="5">'QUINTIL 4'!$C$19:$I$50</definedName>
    <definedName name="pur_predios160826" localSheetId="6">'QUINTIL 5'!$C$19:$I$48</definedName>
    <definedName name="_xlnm.Print_Titles" localSheetId="0">'DATO CEM'!$18:$19</definedName>
    <definedName name="_xlnm.Print_Titles" localSheetId="8">listado!$18:$19</definedName>
    <definedName name="_xlnm.Print_Titles" localSheetId="1">'PRIALES GRUPAL'!$18:$19</definedName>
    <definedName name="_xlnm.Print_Titles" localSheetId="7">'PRIALES GRUPAL (2)'!$18:$19</definedName>
    <definedName name="_xlnm.Print_Titles" localSheetId="2">'QUINTIL 1'!$18:$19</definedName>
    <definedName name="_xlnm.Print_Titles" localSheetId="3">'QUINTIL 2'!$18:$19</definedName>
    <definedName name="_xlnm.Print_Titles" localSheetId="4">'QUINTIL 3'!$18:$19</definedName>
    <definedName name="_xlnm.Print_Titles" localSheetId="5">'QUINTIL 4'!$18:$19</definedName>
    <definedName name="_xlnm.Print_Titles" localSheetId="6">'QUINTIL 5'!$18:$19</definedName>
  </definedNames>
  <calcPr calcId="179021"/>
</workbook>
</file>

<file path=xl/calcChain.xml><?xml version="1.0" encoding="utf-8"?>
<calcChain xmlns="http://schemas.openxmlformats.org/spreadsheetml/2006/main">
  <c r="W65" i="17" l="1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W59" i="17"/>
  <c r="W60" i="17"/>
  <c r="W61" i="17"/>
  <c r="W62" i="17"/>
  <c r="W63" i="17"/>
  <c r="W64" i="17"/>
  <c r="W45" i="17"/>
  <c r="W49" i="16"/>
  <c r="W46" i="16"/>
  <c r="W47" i="16"/>
  <c r="W48" i="16"/>
  <c r="W45" i="16"/>
  <c r="W51" i="15"/>
  <c r="W46" i="15"/>
  <c r="W47" i="15"/>
  <c r="W48" i="15"/>
  <c r="W49" i="15"/>
  <c r="W50" i="15"/>
  <c r="W45" i="15"/>
  <c r="W65" i="14"/>
  <c r="W46" i="14"/>
  <c r="W47" i="14"/>
  <c r="W48" i="14"/>
  <c r="W49" i="14"/>
  <c r="W50" i="14"/>
  <c r="W51" i="14"/>
  <c r="W52" i="14"/>
  <c r="W53" i="14"/>
  <c r="W54" i="14"/>
  <c r="W55" i="14"/>
  <c r="W56" i="14"/>
  <c r="W57" i="14"/>
  <c r="W58" i="14"/>
  <c r="W59" i="14"/>
  <c r="W60" i="14"/>
  <c r="W61" i="14"/>
  <c r="W62" i="14"/>
  <c r="W63" i="14"/>
  <c r="W64" i="14"/>
  <c r="W45" i="14"/>
  <c r="W78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45" i="13"/>
  <c r="W60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45" i="12"/>
  <c r="W41" i="17"/>
  <c r="W42" i="17"/>
  <c r="U76" i="17"/>
  <c r="U74" i="17"/>
  <c r="V74" i="17" s="1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20" i="17"/>
  <c r="U145" i="11"/>
  <c r="U142" i="10"/>
  <c r="V20" i="10"/>
  <c r="V37" i="10"/>
  <c r="A145" i="11"/>
  <c r="T46" i="17"/>
  <c r="T47" i="17"/>
  <c r="T48" i="17"/>
  <c r="T49" i="17"/>
  <c r="T50" i="17"/>
  <c r="T51" i="17"/>
  <c r="T52" i="17"/>
  <c r="T53" i="17"/>
  <c r="T54" i="17"/>
  <c r="T55" i="17"/>
  <c r="T56" i="17"/>
  <c r="T57" i="17"/>
  <c r="T58" i="17"/>
  <c r="T59" i="17"/>
  <c r="T60" i="17"/>
  <c r="T61" i="17"/>
  <c r="T62" i="17"/>
  <c r="T63" i="17"/>
  <c r="T64" i="17"/>
  <c r="T45" i="17"/>
  <c r="T46" i="16"/>
  <c r="T47" i="16"/>
  <c r="T48" i="16"/>
  <c r="T45" i="16"/>
  <c r="T46" i="15"/>
  <c r="T47" i="15"/>
  <c r="T48" i="15"/>
  <c r="T49" i="15"/>
  <c r="T50" i="15"/>
  <c r="T45" i="15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45" i="14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U69" i="13" s="1"/>
  <c r="T70" i="13"/>
  <c r="T71" i="13"/>
  <c r="T72" i="13"/>
  <c r="T73" i="13"/>
  <c r="T74" i="13"/>
  <c r="T75" i="13"/>
  <c r="T76" i="13"/>
  <c r="T77" i="13"/>
  <c r="T45" i="13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45" i="12"/>
  <c r="G143" i="11"/>
  <c r="G41" i="11"/>
  <c r="G144" i="11" s="1"/>
  <c r="H143" i="11"/>
  <c r="T56" i="11" s="1"/>
  <c r="T40" i="10"/>
  <c r="R65" i="17"/>
  <c r="Q65" i="17"/>
  <c r="P65" i="17"/>
  <c r="O65" i="17"/>
  <c r="N65" i="17"/>
  <c r="M65" i="17"/>
  <c r="L65" i="17"/>
  <c r="K65" i="17"/>
  <c r="J65" i="17"/>
  <c r="I65" i="17"/>
  <c r="H65" i="17"/>
  <c r="U40" i="17" s="1"/>
  <c r="S64" i="17"/>
  <c r="S63" i="17"/>
  <c r="S62" i="17"/>
  <c r="S61" i="17"/>
  <c r="S60" i="17"/>
  <c r="S59" i="17"/>
  <c r="S58" i="17"/>
  <c r="S57" i="17"/>
  <c r="S56" i="17"/>
  <c r="S55" i="17"/>
  <c r="S54" i="17"/>
  <c r="S53" i="17"/>
  <c r="S52" i="17"/>
  <c r="S51" i="17"/>
  <c r="S50" i="17"/>
  <c r="S49" i="17"/>
  <c r="S48" i="17"/>
  <c r="S47" i="17"/>
  <c r="S46" i="17"/>
  <c r="S45" i="17"/>
  <c r="S40" i="17"/>
  <c r="S39" i="17"/>
  <c r="S38" i="17"/>
  <c r="S37" i="17"/>
  <c r="S36" i="17"/>
  <c r="S35" i="17"/>
  <c r="S34" i="17"/>
  <c r="S33" i="17"/>
  <c r="S32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R49" i="16"/>
  <c r="Q49" i="16"/>
  <c r="P49" i="16"/>
  <c r="O49" i="16"/>
  <c r="N49" i="16"/>
  <c r="M49" i="16"/>
  <c r="L49" i="16"/>
  <c r="K49" i="16"/>
  <c r="J49" i="16"/>
  <c r="I49" i="16"/>
  <c r="H49" i="16"/>
  <c r="S48" i="16"/>
  <c r="S47" i="16"/>
  <c r="S46" i="16"/>
  <c r="S45" i="16"/>
  <c r="S40" i="16"/>
  <c r="S39" i="16"/>
  <c r="S38" i="16"/>
  <c r="S37" i="16"/>
  <c r="S36" i="16"/>
  <c r="S35" i="16"/>
  <c r="S34" i="16"/>
  <c r="S33" i="16"/>
  <c r="S32" i="16"/>
  <c r="S31" i="16"/>
  <c r="S30" i="16"/>
  <c r="S29" i="16"/>
  <c r="S28" i="16"/>
  <c r="S27" i="16"/>
  <c r="S26" i="16"/>
  <c r="S25" i="16"/>
  <c r="S24" i="16"/>
  <c r="S23" i="16"/>
  <c r="S22" i="16"/>
  <c r="S21" i="16"/>
  <c r="S20" i="16"/>
  <c r="R51" i="15"/>
  <c r="Q51" i="15"/>
  <c r="P51" i="15"/>
  <c r="O51" i="15"/>
  <c r="N51" i="15"/>
  <c r="M51" i="15"/>
  <c r="L51" i="15"/>
  <c r="K51" i="15"/>
  <c r="J51" i="15"/>
  <c r="I51" i="15"/>
  <c r="H51" i="15"/>
  <c r="T21" i="15" s="1"/>
  <c r="U21" i="15" s="1"/>
  <c r="S50" i="15"/>
  <c r="U49" i="15"/>
  <c r="S49" i="15"/>
  <c r="V49" i="15" s="1"/>
  <c r="S48" i="15"/>
  <c r="S47" i="15"/>
  <c r="S46" i="15"/>
  <c r="S45" i="15"/>
  <c r="S40" i="15"/>
  <c r="S39" i="15"/>
  <c r="S38" i="15"/>
  <c r="S37" i="15"/>
  <c r="S36" i="15"/>
  <c r="S35" i="15"/>
  <c r="S34" i="15"/>
  <c r="S33" i="15"/>
  <c r="S32" i="15"/>
  <c r="S31" i="15"/>
  <c r="T30" i="15"/>
  <c r="U30" i="15" s="1"/>
  <c r="S30" i="15"/>
  <c r="V30" i="15" s="1"/>
  <c r="T29" i="15"/>
  <c r="U29" i="15" s="1"/>
  <c r="S29" i="15"/>
  <c r="S28" i="15"/>
  <c r="S27" i="15"/>
  <c r="S26" i="15"/>
  <c r="S25" i="15"/>
  <c r="S24" i="15"/>
  <c r="S23" i="15"/>
  <c r="S22" i="15"/>
  <c r="S21" i="15"/>
  <c r="T20" i="15"/>
  <c r="S20" i="15"/>
  <c r="R65" i="14"/>
  <c r="Q65" i="14"/>
  <c r="P65" i="14"/>
  <c r="O65" i="14"/>
  <c r="N65" i="14"/>
  <c r="M65" i="14"/>
  <c r="L65" i="14"/>
  <c r="K65" i="14"/>
  <c r="J65" i="14"/>
  <c r="I65" i="14"/>
  <c r="H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69" i="13"/>
  <c r="S122" i="11"/>
  <c r="R78" i="13"/>
  <c r="Q78" i="13"/>
  <c r="P78" i="13"/>
  <c r="O78" i="13"/>
  <c r="N78" i="13"/>
  <c r="M78" i="13"/>
  <c r="L78" i="13"/>
  <c r="K78" i="13"/>
  <c r="J78" i="13"/>
  <c r="I78" i="13"/>
  <c r="H78" i="13"/>
  <c r="U64" i="13" s="1"/>
  <c r="S77" i="13"/>
  <c r="S76" i="13"/>
  <c r="S75" i="13"/>
  <c r="S74" i="13"/>
  <c r="S73" i="13"/>
  <c r="S72" i="13"/>
  <c r="S71" i="13"/>
  <c r="S70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R60" i="12"/>
  <c r="Q60" i="12"/>
  <c r="P60" i="12"/>
  <c r="O60" i="12"/>
  <c r="N60" i="12"/>
  <c r="M60" i="12"/>
  <c r="L60" i="12"/>
  <c r="K60" i="12"/>
  <c r="J60" i="12"/>
  <c r="I60" i="12"/>
  <c r="H60" i="12"/>
  <c r="T37" i="12" s="1"/>
  <c r="U37" i="12" s="1"/>
  <c r="S59" i="12"/>
  <c r="S58" i="12"/>
  <c r="S57" i="12"/>
  <c r="S56" i="12"/>
  <c r="S55" i="12"/>
  <c r="S54" i="12"/>
  <c r="S53" i="12"/>
  <c r="U52" i="12"/>
  <c r="S52" i="12"/>
  <c r="S51" i="12"/>
  <c r="S50" i="12"/>
  <c r="S49" i="12"/>
  <c r="S48" i="12"/>
  <c r="S47" i="12"/>
  <c r="S46" i="12"/>
  <c r="S45" i="12"/>
  <c r="S40" i="12"/>
  <c r="T39" i="12"/>
  <c r="U39" i="12" s="1"/>
  <c r="S39" i="12"/>
  <c r="S38" i="12"/>
  <c r="S37" i="12"/>
  <c r="S36" i="12"/>
  <c r="T35" i="12"/>
  <c r="U35" i="12" s="1"/>
  <c r="V35" i="12" s="1"/>
  <c r="S35" i="12"/>
  <c r="S34" i="12"/>
  <c r="S33" i="12"/>
  <c r="S32" i="12"/>
  <c r="S31" i="12"/>
  <c r="S30" i="12"/>
  <c r="T29" i="12"/>
  <c r="U29" i="12" s="1"/>
  <c r="S29" i="12"/>
  <c r="S28" i="12"/>
  <c r="S27" i="12"/>
  <c r="S26" i="12"/>
  <c r="S25" i="12"/>
  <c r="S24" i="12"/>
  <c r="S23" i="12"/>
  <c r="S22" i="12"/>
  <c r="T21" i="12"/>
  <c r="U21" i="12" s="1"/>
  <c r="S21" i="12"/>
  <c r="V21" i="12" s="1"/>
  <c r="T20" i="12"/>
  <c r="S20" i="12"/>
  <c r="S118" i="11"/>
  <c r="S111" i="11"/>
  <c r="S101" i="11"/>
  <c r="S100" i="11"/>
  <c r="S98" i="11"/>
  <c r="S92" i="11"/>
  <c r="S86" i="11"/>
  <c r="S85" i="11"/>
  <c r="S81" i="11"/>
  <c r="S73" i="11"/>
  <c r="S69" i="11"/>
  <c r="S68" i="11"/>
  <c r="S62" i="11"/>
  <c r="S59" i="11"/>
  <c r="S47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5" i="11"/>
  <c r="S24" i="11"/>
  <c r="S23" i="11"/>
  <c r="S22" i="11"/>
  <c r="R143" i="11"/>
  <c r="Q143" i="11"/>
  <c r="P143" i="11"/>
  <c r="O143" i="11"/>
  <c r="N143" i="11"/>
  <c r="M143" i="11"/>
  <c r="L143" i="11"/>
  <c r="K143" i="11"/>
  <c r="J143" i="11"/>
  <c r="I143" i="11"/>
  <c r="S142" i="11"/>
  <c r="S141" i="11"/>
  <c r="S140" i="11"/>
  <c r="S139" i="11"/>
  <c r="S138" i="11"/>
  <c r="S137" i="11"/>
  <c r="S136" i="11"/>
  <c r="S135" i="11"/>
  <c r="S134" i="11"/>
  <c r="S133" i="11"/>
  <c r="S132" i="11"/>
  <c r="S131" i="11"/>
  <c r="S130" i="11"/>
  <c r="S129" i="11"/>
  <c r="S128" i="11"/>
  <c r="S127" i="11"/>
  <c r="S126" i="11"/>
  <c r="S125" i="11"/>
  <c r="S124" i="11"/>
  <c r="S123" i="11"/>
  <c r="S121" i="11"/>
  <c r="S120" i="11"/>
  <c r="S119" i="11"/>
  <c r="S117" i="11"/>
  <c r="S116" i="11"/>
  <c r="S115" i="11"/>
  <c r="S114" i="11"/>
  <c r="S113" i="11"/>
  <c r="S112" i="11"/>
  <c r="S110" i="11"/>
  <c r="S109" i="11"/>
  <c r="S108" i="11"/>
  <c r="S107" i="11"/>
  <c r="S106" i="11"/>
  <c r="S105" i="11"/>
  <c r="S104" i="11"/>
  <c r="S103" i="11"/>
  <c r="S102" i="11"/>
  <c r="S99" i="11"/>
  <c r="S97" i="11"/>
  <c r="S96" i="11"/>
  <c r="S95" i="11"/>
  <c r="S94" i="11"/>
  <c r="S93" i="11"/>
  <c r="S91" i="11"/>
  <c r="S90" i="11"/>
  <c r="S89" i="11"/>
  <c r="S88" i="11"/>
  <c r="S87" i="11"/>
  <c r="S84" i="11"/>
  <c r="S83" i="11"/>
  <c r="S82" i="11"/>
  <c r="S80" i="11"/>
  <c r="S79" i="11"/>
  <c r="S78" i="11"/>
  <c r="S77" i="11"/>
  <c r="S76" i="11"/>
  <c r="S75" i="11"/>
  <c r="S74" i="11"/>
  <c r="S72" i="11"/>
  <c r="S71" i="11"/>
  <c r="S70" i="11"/>
  <c r="S67" i="11"/>
  <c r="S66" i="11"/>
  <c r="S65" i="11"/>
  <c r="S64" i="11"/>
  <c r="S63" i="11"/>
  <c r="S61" i="11"/>
  <c r="S60" i="11"/>
  <c r="S58" i="11"/>
  <c r="S57" i="11"/>
  <c r="S56" i="11"/>
  <c r="S55" i="11"/>
  <c r="S54" i="11"/>
  <c r="S53" i="11"/>
  <c r="S52" i="11"/>
  <c r="S51" i="11"/>
  <c r="S50" i="11"/>
  <c r="S49" i="11"/>
  <c r="S48" i="11"/>
  <c r="S46" i="11"/>
  <c r="S45" i="11"/>
  <c r="S27" i="11"/>
  <c r="S26" i="11"/>
  <c r="S21" i="11"/>
  <c r="S20" i="11"/>
  <c r="U56" i="14" l="1"/>
  <c r="T127" i="11"/>
  <c r="U127" i="11" s="1"/>
  <c r="T122" i="11"/>
  <c r="U122" i="11" s="1"/>
  <c r="V122" i="11"/>
  <c r="V40" i="17"/>
  <c r="U36" i="17"/>
  <c r="V36" i="17" s="1"/>
  <c r="U25" i="17"/>
  <c r="U61" i="17"/>
  <c r="V61" i="17" s="1"/>
  <c r="U28" i="17"/>
  <c r="V28" i="17" s="1"/>
  <c r="U29" i="17"/>
  <c r="V29" i="17" s="1"/>
  <c r="U57" i="17"/>
  <c r="V57" i="17" s="1"/>
  <c r="U20" i="17"/>
  <c r="U47" i="17"/>
  <c r="V47" i="17" s="1"/>
  <c r="U21" i="17"/>
  <c r="V21" i="17" s="1"/>
  <c r="U32" i="17"/>
  <c r="V32" i="17" s="1"/>
  <c r="U33" i="17"/>
  <c r="V33" i="17" s="1"/>
  <c r="U24" i="17"/>
  <c r="V24" i="17" s="1"/>
  <c r="U51" i="17"/>
  <c r="V51" i="17" s="1"/>
  <c r="S65" i="17"/>
  <c r="U64" i="17"/>
  <c r="V64" i="17" s="1"/>
  <c r="U56" i="17"/>
  <c r="V56" i="17" s="1"/>
  <c r="U55" i="17"/>
  <c r="V55" i="17" s="1"/>
  <c r="U53" i="17"/>
  <c r="V53" i="17" s="1"/>
  <c r="U50" i="17"/>
  <c r="V50" i="17" s="1"/>
  <c r="U46" i="17"/>
  <c r="V46" i="17" s="1"/>
  <c r="U39" i="17"/>
  <c r="V39" i="17" s="1"/>
  <c r="U35" i="17"/>
  <c r="V35" i="17" s="1"/>
  <c r="U31" i="17"/>
  <c r="V31" i="17" s="1"/>
  <c r="U27" i="17"/>
  <c r="V27" i="17" s="1"/>
  <c r="U23" i="17"/>
  <c r="V23" i="17" s="1"/>
  <c r="U63" i="17"/>
  <c r="V63" i="17" s="1"/>
  <c r="U62" i="17"/>
  <c r="V62" i="17" s="1"/>
  <c r="U60" i="17"/>
  <c r="V60" i="17" s="1"/>
  <c r="U59" i="17"/>
  <c r="V59" i="17" s="1"/>
  <c r="U58" i="17"/>
  <c r="V58" i="17" s="1"/>
  <c r="U54" i="17"/>
  <c r="V54" i="17" s="1"/>
  <c r="U49" i="17"/>
  <c r="V49" i="17" s="1"/>
  <c r="U38" i="17"/>
  <c r="V38" i="17" s="1"/>
  <c r="U34" i="17"/>
  <c r="V34" i="17" s="1"/>
  <c r="U30" i="17"/>
  <c r="V30" i="17" s="1"/>
  <c r="U26" i="17"/>
  <c r="V26" i="17" s="1"/>
  <c r="U22" i="17"/>
  <c r="V22" i="17" s="1"/>
  <c r="U52" i="17"/>
  <c r="V52" i="17" s="1"/>
  <c r="U48" i="17"/>
  <c r="V48" i="17" s="1"/>
  <c r="U45" i="17"/>
  <c r="U37" i="17"/>
  <c r="V37" i="17" s="1"/>
  <c r="V25" i="17"/>
  <c r="T32" i="16"/>
  <c r="U32" i="16" s="1"/>
  <c r="T33" i="16"/>
  <c r="U33" i="16" s="1"/>
  <c r="V33" i="16" s="1"/>
  <c r="T20" i="16"/>
  <c r="T21" i="16"/>
  <c r="U21" i="16" s="1"/>
  <c r="V21" i="16" s="1"/>
  <c r="T29" i="16"/>
  <c r="U29" i="16" s="1"/>
  <c r="V29" i="16" s="1"/>
  <c r="U20" i="16"/>
  <c r="T24" i="16"/>
  <c r="U24" i="16" s="1"/>
  <c r="V24" i="16" s="1"/>
  <c r="T37" i="16"/>
  <c r="U37" i="16" s="1"/>
  <c r="V37" i="16" s="1"/>
  <c r="S49" i="16"/>
  <c r="U48" i="16"/>
  <c r="V48" i="16" s="1"/>
  <c r="T28" i="16"/>
  <c r="U28" i="16" s="1"/>
  <c r="V28" i="16" s="1"/>
  <c r="T36" i="16"/>
  <c r="U36" i="16" s="1"/>
  <c r="V36" i="16" s="1"/>
  <c r="T25" i="16"/>
  <c r="U25" i="16" s="1"/>
  <c r="V25" i="16" s="1"/>
  <c r="T39" i="16"/>
  <c r="U39" i="16" s="1"/>
  <c r="V39" i="16" s="1"/>
  <c r="T35" i="16"/>
  <c r="U35" i="16" s="1"/>
  <c r="V35" i="16" s="1"/>
  <c r="T31" i="16"/>
  <c r="U31" i="16" s="1"/>
  <c r="V31" i="16" s="1"/>
  <c r="T27" i="16"/>
  <c r="U27" i="16" s="1"/>
  <c r="V27" i="16" s="1"/>
  <c r="T23" i="16"/>
  <c r="U23" i="16" s="1"/>
  <c r="V23" i="16" s="1"/>
  <c r="T38" i="16"/>
  <c r="U38" i="16" s="1"/>
  <c r="V38" i="16" s="1"/>
  <c r="T34" i="16"/>
  <c r="U34" i="16" s="1"/>
  <c r="V34" i="16" s="1"/>
  <c r="T30" i="16"/>
  <c r="U30" i="16" s="1"/>
  <c r="V30" i="16" s="1"/>
  <c r="T26" i="16"/>
  <c r="U26" i="16" s="1"/>
  <c r="V26" i="16" s="1"/>
  <c r="T22" i="16"/>
  <c r="U22" i="16" s="1"/>
  <c r="V22" i="16" s="1"/>
  <c r="U47" i="16"/>
  <c r="V47" i="16" s="1"/>
  <c r="U46" i="16"/>
  <c r="V46" i="16" s="1"/>
  <c r="U45" i="16"/>
  <c r="T40" i="16"/>
  <c r="U40" i="16" s="1"/>
  <c r="V40" i="16" s="1"/>
  <c r="V32" i="16"/>
  <c r="T25" i="15"/>
  <c r="U25" i="15" s="1"/>
  <c r="T28" i="15"/>
  <c r="U28" i="15" s="1"/>
  <c r="V28" i="15" s="1"/>
  <c r="T33" i="15"/>
  <c r="U33" i="15" s="1"/>
  <c r="U45" i="15"/>
  <c r="V29" i="15"/>
  <c r="V33" i="15"/>
  <c r="T26" i="15"/>
  <c r="U26" i="15" s="1"/>
  <c r="V26" i="15" s="1"/>
  <c r="T38" i="15"/>
  <c r="U38" i="15" s="1"/>
  <c r="V38" i="15" s="1"/>
  <c r="V25" i="15"/>
  <c r="S51" i="15"/>
  <c r="U20" i="15"/>
  <c r="V20" i="15" s="1"/>
  <c r="V21" i="15"/>
  <c r="U50" i="15"/>
  <c r="V50" i="15" s="1"/>
  <c r="U47" i="15"/>
  <c r="V47" i="15" s="1"/>
  <c r="U46" i="15"/>
  <c r="V46" i="15" s="1"/>
  <c r="T39" i="15"/>
  <c r="U39" i="15" s="1"/>
  <c r="V39" i="15" s="1"/>
  <c r="T35" i="15"/>
  <c r="U35" i="15" s="1"/>
  <c r="V35" i="15" s="1"/>
  <c r="T31" i="15"/>
  <c r="U31" i="15" s="1"/>
  <c r="V31" i="15" s="1"/>
  <c r="T27" i="15"/>
  <c r="U27" i="15" s="1"/>
  <c r="V27" i="15" s="1"/>
  <c r="T23" i="15"/>
  <c r="U23" i="15" s="1"/>
  <c r="V23" i="15" s="1"/>
  <c r="U48" i="15"/>
  <c r="V48" i="15" s="1"/>
  <c r="T40" i="15"/>
  <c r="U40" i="15" s="1"/>
  <c r="V40" i="15" s="1"/>
  <c r="T24" i="15"/>
  <c r="U24" i="15" s="1"/>
  <c r="V24" i="15" s="1"/>
  <c r="T34" i="15"/>
  <c r="U34" i="15" s="1"/>
  <c r="V34" i="15" s="1"/>
  <c r="T36" i="15"/>
  <c r="U36" i="15" s="1"/>
  <c r="V36" i="15" s="1"/>
  <c r="T22" i="15"/>
  <c r="U22" i="15" s="1"/>
  <c r="V22" i="15" s="1"/>
  <c r="T37" i="15"/>
  <c r="U37" i="15" s="1"/>
  <c r="V37" i="15" s="1"/>
  <c r="T32" i="15"/>
  <c r="U32" i="15" s="1"/>
  <c r="V32" i="15" s="1"/>
  <c r="T25" i="14"/>
  <c r="U25" i="14" s="1"/>
  <c r="U61" i="14"/>
  <c r="V61" i="14"/>
  <c r="U47" i="14"/>
  <c r="V47" i="14" s="1"/>
  <c r="T32" i="14"/>
  <c r="U32" i="14" s="1"/>
  <c r="V32" i="14" s="1"/>
  <c r="T24" i="14"/>
  <c r="U24" i="14" s="1"/>
  <c r="V24" i="14" s="1"/>
  <c r="T37" i="14"/>
  <c r="U37" i="14" s="1"/>
  <c r="V37" i="14" s="1"/>
  <c r="V25" i="14"/>
  <c r="T33" i="14"/>
  <c r="U33" i="14" s="1"/>
  <c r="V33" i="14" s="1"/>
  <c r="U63" i="14"/>
  <c r="V63" i="14" s="1"/>
  <c r="U59" i="14"/>
  <c r="V59" i="14" s="1"/>
  <c r="U57" i="14"/>
  <c r="V57" i="14" s="1"/>
  <c r="U54" i="14"/>
  <c r="V54" i="14" s="1"/>
  <c r="U50" i="14"/>
  <c r="V50" i="14" s="1"/>
  <c r="U49" i="14"/>
  <c r="V49" i="14" s="1"/>
  <c r="T39" i="14"/>
  <c r="U39" i="14" s="1"/>
  <c r="V39" i="14" s="1"/>
  <c r="T35" i="14"/>
  <c r="U35" i="14" s="1"/>
  <c r="V35" i="14" s="1"/>
  <c r="T31" i="14"/>
  <c r="U31" i="14" s="1"/>
  <c r="V31" i="14" s="1"/>
  <c r="T27" i="14"/>
  <c r="U27" i="14" s="1"/>
  <c r="V27" i="14" s="1"/>
  <c r="T23" i="14"/>
  <c r="U23" i="14" s="1"/>
  <c r="V23" i="14" s="1"/>
  <c r="T26" i="14"/>
  <c r="U26" i="14" s="1"/>
  <c r="V26" i="14" s="1"/>
  <c r="U62" i="14"/>
  <c r="V62" i="14" s="1"/>
  <c r="U58" i="14"/>
  <c r="V58" i="14" s="1"/>
  <c r="U52" i="14"/>
  <c r="V52" i="14" s="1"/>
  <c r="U48" i="14"/>
  <c r="V48" i="14" s="1"/>
  <c r="T38" i="14"/>
  <c r="U38" i="14" s="1"/>
  <c r="V38" i="14" s="1"/>
  <c r="T34" i="14"/>
  <c r="U34" i="14" s="1"/>
  <c r="V34" i="14" s="1"/>
  <c r="T30" i="14"/>
  <c r="U30" i="14" s="1"/>
  <c r="V30" i="14" s="1"/>
  <c r="T22" i="14"/>
  <c r="U22" i="14" s="1"/>
  <c r="V22" i="14" s="1"/>
  <c r="U64" i="14"/>
  <c r="V64" i="14" s="1"/>
  <c r="U60" i="14"/>
  <c r="V60" i="14" s="1"/>
  <c r="U55" i="14"/>
  <c r="V55" i="14" s="1"/>
  <c r="U53" i="14"/>
  <c r="V53" i="14" s="1"/>
  <c r="U51" i="14"/>
  <c r="V51" i="14" s="1"/>
  <c r="U45" i="14"/>
  <c r="T40" i="14"/>
  <c r="U40" i="14" s="1"/>
  <c r="V40" i="14" s="1"/>
  <c r="U46" i="14"/>
  <c r="V46" i="14" s="1"/>
  <c r="S65" i="14"/>
  <c r="T21" i="14"/>
  <c r="U21" i="14" s="1"/>
  <c r="V21" i="14" s="1"/>
  <c r="T28" i="14"/>
  <c r="U28" i="14" s="1"/>
  <c r="V28" i="14" s="1"/>
  <c r="V56" i="14"/>
  <c r="T20" i="14"/>
  <c r="T29" i="14"/>
  <c r="U29" i="14" s="1"/>
  <c r="V29" i="14" s="1"/>
  <c r="T36" i="14"/>
  <c r="U36" i="14" s="1"/>
  <c r="V36" i="14" s="1"/>
  <c r="V69" i="13"/>
  <c r="U53" i="13"/>
  <c r="V53" i="13" s="1"/>
  <c r="T36" i="13"/>
  <c r="U36" i="13" s="1"/>
  <c r="V36" i="13" s="1"/>
  <c r="T31" i="13"/>
  <c r="U31" i="13" s="1"/>
  <c r="V31" i="13" s="1"/>
  <c r="T32" i="13"/>
  <c r="U32" i="13" s="1"/>
  <c r="V32" i="13" s="1"/>
  <c r="U75" i="13"/>
  <c r="V75" i="13" s="1"/>
  <c r="T27" i="13"/>
  <c r="U27" i="13" s="1"/>
  <c r="V27" i="13" s="1"/>
  <c r="U66" i="13"/>
  <c r="V66" i="13" s="1"/>
  <c r="U47" i="13"/>
  <c r="V47" i="13" s="1"/>
  <c r="T20" i="13"/>
  <c r="U20" i="13" s="1"/>
  <c r="V20" i="13" s="1"/>
  <c r="S78" i="13"/>
  <c r="V64" i="13"/>
  <c r="U77" i="13"/>
  <c r="V77" i="13" s="1"/>
  <c r="U74" i="13"/>
  <c r="V74" i="13" s="1"/>
  <c r="U70" i="13"/>
  <c r="V70" i="13" s="1"/>
  <c r="U62" i="13"/>
  <c r="V62" i="13" s="1"/>
  <c r="U61" i="13"/>
  <c r="V61" i="13" s="1"/>
  <c r="U57" i="13"/>
  <c r="V57" i="13" s="1"/>
  <c r="U51" i="13"/>
  <c r="V51" i="13" s="1"/>
  <c r="U49" i="13"/>
  <c r="V49" i="13" s="1"/>
  <c r="U48" i="13"/>
  <c r="V48" i="13" s="1"/>
  <c r="U46" i="13"/>
  <c r="V46" i="13" s="1"/>
  <c r="T38" i="13"/>
  <c r="U38" i="13" s="1"/>
  <c r="V38" i="13" s="1"/>
  <c r="T34" i="13"/>
  <c r="U34" i="13" s="1"/>
  <c r="V34" i="13" s="1"/>
  <c r="T30" i="13"/>
  <c r="U30" i="13" s="1"/>
  <c r="V30" i="13" s="1"/>
  <c r="T26" i="13"/>
  <c r="U26" i="13" s="1"/>
  <c r="V26" i="13" s="1"/>
  <c r="T22" i="13"/>
  <c r="U22" i="13" s="1"/>
  <c r="V22" i="13" s="1"/>
  <c r="U60" i="13"/>
  <c r="V60" i="13" s="1"/>
  <c r="U56" i="13"/>
  <c r="V56" i="13" s="1"/>
  <c r="U52" i="13"/>
  <c r="V52" i="13" s="1"/>
  <c r="T37" i="13"/>
  <c r="U37" i="13" s="1"/>
  <c r="V37" i="13" s="1"/>
  <c r="T21" i="13"/>
  <c r="U21" i="13" s="1"/>
  <c r="U73" i="13"/>
  <c r="V73" i="13" s="1"/>
  <c r="U67" i="13"/>
  <c r="V67" i="13" s="1"/>
  <c r="U65" i="13"/>
  <c r="V65" i="13" s="1"/>
  <c r="U58" i="13"/>
  <c r="V58" i="13" s="1"/>
  <c r="U45" i="13"/>
  <c r="T33" i="13"/>
  <c r="U33" i="13" s="1"/>
  <c r="V33" i="13" s="1"/>
  <c r="T25" i="13"/>
  <c r="U25" i="13" s="1"/>
  <c r="V25" i="13" s="1"/>
  <c r="U55" i="13"/>
  <c r="V55" i="13" s="1"/>
  <c r="U50" i="13"/>
  <c r="V50" i="13" s="1"/>
  <c r="T29" i="13"/>
  <c r="U29" i="13" s="1"/>
  <c r="V29" i="13" s="1"/>
  <c r="U63" i="13"/>
  <c r="V63" i="13" s="1"/>
  <c r="U68" i="13"/>
  <c r="V68" i="13" s="1"/>
  <c r="T28" i="13"/>
  <c r="U28" i="13" s="1"/>
  <c r="V28" i="13" s="1"/>
  <c r="T39" i="13"/>
  <c r="U39" i="13" s="1"/>
  <c r="V39" i="13" s="1"/>
  <c r="T24" i="13"/>
  <c r="U24" i="13" s="1"/>
  <c r="V24" i="13" s="1"/>
  <c r="T35" i="13"/>
  <c r="U35" i="13" s="1"/>
  <c r="V35" i="13" s="1"/>
  <c r="T40" i="13"/>
  <c r="U40" i="13" s="1"/>
  <c r="V40" i="13" s="1"/>
  <c r="T23" i="13"/>
  <c r="U23" i="13" s="1"/>
  <c r="V23" i="13" s="1"/>
  <c r="U54" i="13"/>
  <c r="V54" i="13" s="1"/>
  <c r="U76" i="13"/>
  <c r="V76" i="13" s="1"/>
  <c r="U72" i="13"/>
  <c r="V72" i="13" s="1"/>
  <c r="U59" i="13"/>
  <c r="V59" i="13" s="1"/>
  <c r="U71" i="13"/>
  <c r="V71" i="13" s="1"/>
  <c r="T31" i="12"/>
  <c r="U31" i="12" s="1"/>
  <c r="V31" i="12" s="1"/>
  <c r="T40" i="12"/>
  <c r="U40" i="12" s="1"/>
  <c r="U55" i="12"/>
  <c r="V55" i="12" s="1"/>
  <c r="T23" i="12"/>
  <c r="U23" i="12" s="1"/>
  <c r="V23" i="12" s="1"/>
  <c r="T32" i="12"/>
  <c r="U32" i="12" s="1"/>
  <c r="V32" i="12" s="1"/>
  <c r="U45" i="12"/>
  <c r="V52" i="12"/>
  <c r="V40" i="12"/>
  <c r="T24" i="12"/>
  <c r="U24" i="12" s="1"/>
  <c r="V24" i="12" s="1"/>
  <c r="T33" i="12"/>
  <c r="U33" i="12" s="1"/>
  <c r="V33" i="12" s="1"/>
  <c r="T25" i="12"/>
  <c r="U25" i="12" s="1"/>
  <c r="V25" i="12" s="1"/>
  <c r="U48" i="12"/>
  <c r="V48" i="12" s="1"/>
  <c r="U59" i="12"/>
  <c r="V59" i="12" s="1"/>
  <c r="V39" i="12"/>
  <c r="U49" i="12"/>
  <c r="V49" i="12" s="1"/>
  <c r="T27" i="12"/>
  <c r="U27" i="12" s="1"/>
  <c r="V27" i="12" s="1"/>
  <c r="T36" i="12"/>
  <c r="U36" i="12" s="1"/>
  <c r="V36" i="12" s="1"/>
  <c r="U50" i="12"/>
  <c r="V50" i="12" s="1"/>
  <c r="T28" i="12"/>
  <c r="U28" i="12" s="1"/>
  <c r="V28" i="12"/>
  <c r="V37" i="12"/>
  <c r="V56" i="12"/>
  <c r="V29" i="12"/>
  <c r="U20" i="12"/>
  <c r="V20" i="12" s="1"/>
  <c r="U53" i="12"/>
  <c r="V53" i="12" s="1"/>
  <c r="U56" i="12"/>
  <c r="U58" i="12"/>
  <c r="V58" i="12" s="1"/>
  <c r="S60" i="12"/>
  <c r="T22" i="12"/>
  <c r="U22" i="12" s="1"/>
  <c r="V22" i="12" s="1"/>
  <c r="T26" i="12"/>
  <c r="U26" i="12" s="1"/>
  <c r="V26" i="12" s="1"/>
  <c r="T30" i="12"/>
  <c r="U30" i="12" s="1"/>
  <c r="V30" i="12" s="1"/>
  <c r="T34" i="12"/>
  <c r="U34" i="12" s="1"/>
  <c r="V34" i="12" s="1"/>
  <c r="T38" i="12"/>
  <c r="U38" i="12" s="1"/>
  <c r="V38" i="12" s="1"/>
  <c r="U46" i="12"/>
  <c r="V46" i="12" s="1"/>
  <c r="U47" i="12"/>
  <c r="V47" i="12" s="1"/>
  <c r="U51" i="12"/>
  <c r="V51" i="12" s="1"/>
  <c r="U54" i="12"/>
  <c r="V54" i="12" s="1"/>
  <c r="U57" i="12"/>
  <c r="V57" i="12" s="1"/>
  <c r="T118" i="11"/>
  <c r="U118" i="11" s="1"/>
  <c r="V118" i="11" s="1"/>
  <c r="T111" i="11"/>
  <c r="U111" i="11" s="1"/>
  <c r="V111" i="11" s="1"/>
  <c r="T101" i="11"/>
  <c r="U101" i="11" s="1"/>
  <c r="V101" i="11" s="1"/>
  <c r="T100" i="11"/>
  <c r="U100" i="11" s="1"/>
  <c r="V100" i="11" s="1"/>
  <c r="T98" i="11"/>
  <c r="U98" i="11" s="1"/>
  <c r="V98" i="11" s="1"/>
  <c r="T92" i="11"/>
  <c r="U92" i="11" s="1"/>
  <c r="V92" i="11" s="1"/>
  <c r="T86" i="11"/>
  <c r="U86" i="11" s="1"/>
  <c r="V86" i="11" s="1"/>
  <c r="T85" i="11"/>
  <c r="U85" i="11" s="1"/>
  <c r="V85" i="11" s="1"/>
  <c r="T81" i="11"/>
  <c r="U81" i="11" s="1"/>
  <c r="V81" i="11" s="1"/>
  <c r="T73" i="11"/>
  <c r="U73" i="11" s="1"/>
  <c r="V73" i="11" s="1"/>
  <c r="T68" i="11"/>
  <c r="U68" i="11" s="1"/>
  <c r="V68" i="11" s="1"/>
  <c r="T69" i="11"/>
  <c r="U69" i="11" s="1"/>
  <c r="V69" i="11" s="1"/>
  <c r="T62" i="11"/>
  <c r="U62" i="11" s="1"/>
  <c r="V62" i="11" s="1"/>
  <c r="T59" i="11"/>
  <c r="U59" i="11" s="1"/>
  <c r="V59" i="11" s="1"/>
  <c r="T47" i="11"/>
  <c r="U47" i="11" s="1"/>
  <c r="V47" i="11" s="1"/>
  <c r="T40" i="11"/>
  <c r="U40" i="11" s="1"/>
  <c r="V40" i="11" s="1"/>
  <c r="T39" i="11"/>
  <c r="U39" i="11" s="1"/>
  <c r="V39" i="11" s="1"/>
  <c r="T38" i="11"/>
  <c r="U38" i="11" s="1"/>
  <c r="V38" i="11" s="1"/>
  <c r="T36" i="11"/>
  <c r="U36" i="11" s="1"/>
  <c r="V36" i="11" s="1"/>
  <c r="T37" i="11"/>
  <c r="U37" i="11" s="1"/>
  <c r="V37" i="11" s="1"/>
  <c r="T34" i="11"/>
  <c r="U34" i="11" s="1"/>
  <c r="V34" i="11" s="1"/>
  <c r="T35" i="11"/>
  <c r="U35" i="11" s="1"/>
  <c r="V35" i="11" s="1"/>
  <c r="T33" i="11"/>
  <c r="U33" i="11" s="1"/>
  <c r="V33" i="11" s="1"/>
  <c r="T32" i="11"/>
  <c r="U32" i="11" s="1"/>
  <c r="V32" i="11" s="1"/>
  <c r="T31" i="11"/>
  <c r="U31" i="11" s="1"/>
  <c r="V31" i="11" s="1"/>
  <c r="T29" i="11"/>
  <c r="U29" i="11" s="1"/>
  <c r="V29" i="11" s="1"/>
  <c r="T28" i="11"/>
  <c r="U28" i="11" s="1"/>
  <c r="V28" i="11" s="1"/>
  <c r="T30" i="11"/>
  <c r="U30" i="11" s="1"/>
  <c r="V30" i="11" s="1"/>
  <c r="T24" i="11"/>
  <c r="U24" i="11" s="1"/>
  <c r="V24" i="11" s="1"/>
  <c r="T25" i="11"/>
  <c r="U25" i="11" s="1"/>
  <c r="V25" i="11" s="1"/>
  <c r="T23" i="11"/>
  <c r="U23" i="11" s="1"/>
  <c r="V23" i="11" s="1"/>
  <c r="T113" i="11"/>
  <c r="U113" i="11" s="1"/>
  <c r="V113" i="11" s="1"/>
  <c r="T48" i="11"/>
  <c r="U48" i="11" s="1"/>
  <c r="V48" i="11" s="1"/>
  <c r="T74" i="11"/>
  <c r="U74" i="11" s="1"/>
  <c r="V74" i="11" s="1"/>
  <c r="T90" i="11"/>
  <c r="U90" i="11" s="1"/>
  <c r="V90" i="11" s="1"/>
  <c r="T119" i="11"/>
  <c r="U119" i="11" s="1"/>
  <c r="V119" i="11" s="1"/>
  <c r="T128" i="11"/>
  <c r="U128" i="11" s="1"/>
  <c r="V128" i="11" s="1"/>
  <c r="T138" i="11"/>
  <c r="U138" i="11" s="1"/>
  <c r="V138" i="11" s="1"/>
  <c r="T61" i="11"/>
  <c r="U61" i="11" s="1"/>
  <c r="V61" i="11" s="1"/>
  <c r="T26" i="11"/>
  <c r="U26" i="11" s="1"/>
  <c r="V26" i="11" s="1"/>
  <c r="T53" i="11"/>
  <c r="U53" i="11" s="1"/>
  <c r="V53" i="11" s="1"/>
  <c r="T22" i="11"/>
  <c r="U22" i="11" s="1"/>
  <c r="V22" i="11" s="1"/>
  <c r="T84" i="11"/>
  <c r="U84" i="11" s="1"/>
  <c r="V84" i="11" s="1"/>
  <c r="T99" i="11"/>
  <c r="U99" i="11" s="1"/>
  <c r="V99" i="11" s="1"/>
  <c r="S143" i="11"/>
  <c r="V127" i="11"/>
  <c r="T67" i="11"/>
  <c r="U67" i="11" s="1"/>
  <c r="V67" i="11" s="1"/>
  <c r="T139" i="11"/>
  <c r="U139" i="11" s="1"/>
  <c r="V139" i="11" s="1"/>
  <c r="T75" i="11"/>
  <c r="U75" i="11" s="1"/>
  <c r="V75" i="11" s="1"/>
  <c r="T125" i="11"/>
  <c r="U125" i="11" s="1"/>
  <c r="V125" i="11" s="1"/>
  <c r="T103" i="11"/>
  <c r="U103" i="11" s="1"/>
  <c r="V103" i="11" s="1"/>
  <c r="T71" i="11"/>
  <c r="U71" i="11" s="1"/>
  <c r="V71" i="11" s="1"/>
  <c r="T130" i="11"/>
  <c r="U130" i="11" s="1"/>
  <c r="V130" i="11" s="1"/>
  <c r="T91" i="11"/>
  <c r="U91" i="11" s="1"/>
  <c r="V91" i="11" s="1"/>
  <c r="T20" i="11"/>
  <c r="T46" i="11"/>
  <c r="U46" i="11" s="1"/>
  <c r="V46" i="11" s="1"/>
  <c r="T112" i="11"/>
  <c r="U112" i="11" s="1"/>
  <c r="V112" i="11" s="1"/>
  <c r="T136" i="11"/>
  <c r="U136" i="11" s="1"/>
  <c r="V136" i="11" s="1"/>
  <c r="T132" i="11"/>
  <c r="U132" i="11" s="1"/>
  <c r="V132" i="11" s="1"/>
  <c r="T49" i="11"/>
  <c r="U49" i="11" s="1"/>
  <c r="V49" i="11" s="1"/>
  <c r="T63" i="11"/>
  <c r="U63" i="11" s="1"/>
  <c r="V63" i="11" s="1"/>
  <c r="T114" i="11"/>
  <c r="U114" i="11" s="1"/>
  <c r="V114" i="11" s="1"/>
  <c r="T102" i="11"/>
  <c r="U102" i="11" s="1"/>
  <c r="V102" i="11" s="1"/>
  <c r="T142" i="11"/>
  <c r="U142" i="11" s="1"/>
  <c r="V142" i="11" s="1"/>
  <c r="T52" i="11"/>
  <c r="U52" i="11" s="1"/>
  <c r="V52" i="11" s="1"/>
  <c r="T64" i="11"/>
  <c r="U64" i="11" s="1"/>
  <c r="V64" i="11" s="1"/>
  <c r="T135" i="11"/>
  <c r="U135" i="11" s="1"/>
  <c r="V135" i="11" s="1"/>
  <c r="T58" i="11"/>
  <c r="U58" i="11" s="1"/>
  <c r="V58" i="11" s="1"/>
  <c r="T76" i="11"/>
  <c r="U76" i="11" s="1"/>
  <c r="V76" i="11" s="1"/>
  <c r="T82" i="11"/>
  <c r="U82" i="11" s="1"/>
  <c r="V82" i="11" s="1"/>
  <c r="T97" i="11"/>
  <c r="U97" i="11" s="1"/>
  <c r="V97" i="11" s="1"/>
  <c r="T66" i="11"/>
  <c r="U66" i="11" s="1"/>
  <c r="V66" i="11" s="1"/>
  <c r="T104" i="11"/>
  <c r="U104" i="11" s="1"/>
  <c r="V104" i="11" s="1"/>
  <c r="T117" i="11"/>
  <c r="U117" i="11" s="1"/>
  <c r="V117" i="11" s="1"/>
  <c r="T140" i="11"/>
  <c r="U140" i="11" s="1"/>
  <c r="V140" i="11" s="1"/>
  <c r="T137" i="11"/>
  <c r="U137" i="11" s="1"/>
  <c r="V137" i="11" s="1"/>
  <c r="T129" i="11"/>
  <c r="U129" i="11" s="1"/>
  <c r="V129" i="11" s="1"/>
  <c r="T126" i="11"/>
  <c r="U126" i="11" s="1"/>
  <c r="V126" i="11" s="1"/>
  <c r="T124" i="11"/>
  <c r="U124" i="11" s="1"/>
  <c r="V124" i="11" s="1"/>
  <c r="T121" i="11"/>
  <c r="U121" i="11" s="1"/>
  <c r="V121" i="11" s="1"/>
  <c r="T120" i="11"/>
  <c r="U120" i="11" s="1"/>
  <c r="V120" i="11" s="1"/>
  <c r="T115" i="11"/>
  <c r="U115" i="11" s="1"/>
  <c r="V115" i="11" s="1"/>
  <c r="T108" i="11"/>
  <c r="U108" i="11" s="1"/>
  <c r="V108" i="11" s="1"/>
  <c r="T105" i="11"/>
  <c r="U105" i="11" s="1"/>
  <c r="V105" i="11" s="1"/>
  <c r="T95" i="11"/>
  <c r="U95" i="11" s="1"/>
  <c r="V95" i="11" s="1"/>
  <c r="T88" i="11"/>
  <c r="U88" i="11" s="1"/>
  <c r="V88" i="11" s="1"/>
  <c r="T83" i="11"/>
  <c r="U83" i="11" s="1"/>
  <c r="V83" i="11" s="1"/>
  <c r="T78" i="11"/>
  <c r="U78" i="11" s="1"/>
  <c r="V78" i="11" s="1"/>
  <c r="T70" i="11"/>
  <c r="U70" i="11" s="1"/>
  <c r="V70" i="11" s="1"/>
  <c r="T65" i="11"/>
  <c r="U65" i="11" s="1"/>
  <c r="V65" i="11" s="1"/>
  <c r="T60" i="11"/>
  <c r="U60" i="11" s="1"/>
  <c r="V60" i="11" s="1"/>
  <c r="U56" i="11"/>
  <c r="V56" i="11" s="1"/>
  <c r="T94" i="11"/>
  <c r="U94" i="11" s="1"/>
  <c r="V94" i="11" s="1"/>
  <c r="T110" i="11"/>
  <c r="U110" i="11" s="1"/>
  <c r="V110" i="11" s="1"/>
  <c r="T79" i="11"/>
  <c r="U79" i="11" s="1"/>
  <c r="V79" i="11" s="1"/>
  <c r="T80" i="11"/>
  <c r="U80" i="11" s="1"/>
  <c r="V80" i="11" s="1"/>
  <c r="T116" i="11"/>
  <c r="U116" i="11" s="1"/>
  <c r="V116" i="11" s="1"/>
  <c r="T107" i="11"/>
  <c r="U107" i="11" s="1"/>
  <c r="V107" i="11" s="1"/>
  <c r="T123" i="11"/>
  <c r="U123" i="11" s="1"/>
  <c r="V123" i="11" s="1"/>
  <c r="T133" i="11"/>
  <c r="U133" i="11" s="1"/>
  <c r="V133" i="11" s="1"/>
  <c r="T21" i="11"/>
  <c r="U21" i="11" s="1"/>
  <c r="V21" i="11" s="1"/>
  <c r="T55" i="11"/>
  <c r="U55" i="11" s="1"/>
  <c r="V55" i="11" s="1"/>
  <c r="T72" i="11"/>
  <c r="U72" i="11" s="1"/>
  <c r="V72" i="11" s="1"/>
  <c r="T89" i="11"/>
  <c r="U89" i="11" s="1"/>
  <c r="V89" i="11" s="1"/>
  <c r="T131" i="11"/>
  <c r="U131" i="11" s="1"/>
  <c r="V131" i="11" s="1"/>
  <c r="T141" i="11"/>
  <c r="U141" i="11" s="1"/>
  <c r="V141" i="11" s="1"/>
  <c r="T87" i="11"/>
  <c r="U87" i="11" s="1"/>
  <c r="V87" i="11" s="1"/>
  <c r="T27" i="11"/>
  <c r="U27" i="11" s="1"/>
  <c r="V27" i="11" s="1"/>
  <c r="T51" i="11"/>
  <c r="U51" i="11" s="1"/>
  <c r="V51" i="11" s="1"/>
  <c r="T106" i="11"/>
  <c r="U106" i="11" s="1"/>
  <c r="V106" i="11" s="1"/>
  <c r="T57" i="11"/>
  <c r="U57" i="11" s="1"/>
  <c r="V57" i="11" s="1"/>
  <c r="T50" i="11"/>
  <c r="U50" i="11" s="1"/>
  <c r="V50" i="11" s="1"/>
  <c r="T96" i="11"/>
  <c r="U96" i="11" s="1"/>
  <c r="V96" i="11" s="1"/>
  <c r="T45" i="11"/>
  <c r="U45" i="11" s="1"/>
  <c r="V45" i="11" s="1"/>
  <c r="T54" i="11"/>
  <c r="U54" i="11" s="1"/>
  <c r="V54" i="11" s="1"/>
  <c r="T77" i="11"/>
  <c r="U77" i="11" s="1"/>
  <c r="V77" i="11" s="1"/>
  <c r="T93" i="11"/>
  <c r="U93" i="11" s="1"/>
  <c r="V93" i="11" s="1"/>
  <c r="T109" i="11"/>
  <c r="U109" i="11" s="1"/>
  <c r="V109" i="11" s="1"/>
  <c r="T134" i="11"/>
  <c r="U134" i="11" s="1"/>
  <c r="V134" i="11" s="1"/>
  <c r="V81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V99" i="10"/>
  <c r="V100" i="10"/>
  <c r="V101" i="10"/>
  <c r="V102" i="10"/>
  <c r="V103" i="10"/>
  <c r="V104" i="10"/>
  <c r="V105" i="10"/>
  <c r="V106" i="10"/>
  <c r="V107" i="10"/>
  <c r="V108" i="10"/>
  <c r="V109" i="10"/>
  <c r="V110" i="10"/>
  <c r="V111" i="10"/>
  <c r="V112" i="10"/>
  <c r="V113" i="10"/>
  <c r="V114" i="10"/>
  <c r="V115" i="10"/>
  <c r="V116" i="10"/>
  <c r="V117" i="10"/>
  <c r="V118" i="10"/>
  <c r="V119" i="10"/>
  <c r="V120" i="10"/>
  <c r="V121" i="10"/>
  <c r="V122" i="10"/>
  <c r="V123" i="10"/>
  <c r="V124" i="10"/>
  <c r="V125" i="10"/>
  <c r="V126" i="10"/>
  <c r="V127" i="10"/>
  <c r="V128" i="10"/>
  <c r="V129" i="10"/>
  <c r="V130" i="10"/>
  <c r="V131" i="10"/>
  <c r="V132" i="10"/>
  <c r="V133" i="10"/>
  <c r="V134" i="10"/>
  <c r="V135" i="10"/>
  <c r="V136" i="10"/>
  <c r="V137" i="10"/>
  <c r="V138" i="10"/>
  <c r="R139" i="10"/>
  <c r="Q139" i="10"/>
  <c r="P139" i="10"/>
  <c r="O139" i="10"/>
  <c r="N139" i="10"/>
  <c r="M139" i="10"/>
  <c r="L139" i="10"/>
  <c r="K139" i="10"/>
  <c r="J139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02" i="10"/>
  <c r="S103" i="10"/>
  <c r="S104" i="10"/>
  <c r="S105" i="10"/>
  <c r="S106" i="10"/>
  <c r="S107" i="10"/>
  <c r="S108" i="10"/>
  <c r="S109" i="10"/>
  <c r="S110" i="10"/>
  <c r="S111" i="10"/>
  <c r="S112" i="10"/>
  <c r="S113" i="10"/>
  <c r="S114" i="10"/>
  <c r="S115" i="10"/>
  <c r="S116" i="10"/>
  <c r="S117" i="10"/>
  <c r="S118" i="10"/>
  <c r="S119" i="10"/>
  <c r="S120" i="10"/>
  <c r="S121" i="10"/>
  <c r="S122" i="10"/>
  <c r="S123" i="10"/>
  <c r="S124" i="10"/>
  <c r="S125" i="10"/>
  <c r="S126" i="10"/>
  <c r="S127" i="10"/>
  <c r="S128" i="10"/>
  <c r="S129" i="10"/>
  <c r="S130" i="10"/>
  <c r="S131" i="10"/>
  <c r="S132" i="10"/>
  <c r="S133" i="10"/>
  <c r="S134" i="10"/>
  <c r="S135" i="10"/>
  <c r="S136" i="10"/>
  <c r="S137" i="10"/>
  <c r="S138" i="10"/>
  <c r="S20" i="10"/>
  <c r="U41" i="17" l="1"/>
  <c r="U71" i="17" s="1"/>
  <c r="V45" i="17"/>
  <c r="U65" i="17"/>
  <c r="V45" i="16"/>
  <c r="U49" i="16"/>
  <c r="U51" i="15"/>
  <c r="V45" i="15"/>
  <c r="V45" i="14"/>
  <c r="U65" i="14"/>
  <c r="V45" i="13"/>
  <c r="U78" i="13"/>
  <c r="V45" i="12"/>
  <c r="U60" i="12"/>
  <c r="U143" i="11"/>
  <c r="T65" i="17"/>
  <c r="V20" i="17"/>
  <c r="T49" i="16"/>
  <c r="V20" i="16"/>
  <c r="T51" i="15"/>
  <c r="T65" i="14"/>
  <c r="U20" i="14"/>
  <c r="V21" i="13"/>
  <c r="T78" i="13"/>
  <c r="T60" i="12"/>
  <c r="U20" i="11"/>
  <c r="U41" i="11" s="1"/>
  <c r="T143" i="11"/>
  <c r="S139" i="10"/>
  <c r="I139" i="10"/>
  <c r="U69" i="17" l="1"/>
  <c r="V145" i="11"/>
  <c r="V20" i="14"/>
  <c r="V20" i="11"/>
  <c r="H139" i="10"/>
  <c r="T73" i="10" l="1"/>
  <c r="U73" i="10" s="1"/>
  <c r="T137" i="10"/>
  <c r="U137" i="10" s="1"/>
  <c r="T51" i="10"/>
  <c r="U51" i="10" s="1"/>
  <c r="T97" i="10"/>
  <c r="U97" i="10" s="1"/>
  <c r="T132" i="10"/>
  <c r="U132" i="10" s="1"/>
  <c r="T65" i="10"/>
  <c r="U65" i="10" s="1"/>
  <c r="T66" i="10"/>
  <c r="U66" i="10" s="1"/>
  <c r="T136" i="10"/>
  <c r="U136" i="10" s="1"/>
  <c r="T81" i="10"/>
  <c r="U81" i="10" s="1"/>
  <c r="T82" i="10"/>
  <c r="U82" i="10" s="1"/>
  <c r="T21" i="10"/>
  <c r="U21" i="10" s="1"/>
  <c r="T96" i="10"/>
  <c r="U96" i="10" s="1"/>
  <c r="T52" i="10"/>
  <c r="U52" i="10" s="1"/>
  <c r="T98" i="10"/>
  <c r="U98" i="10" s="1"/>
  <c r="T84" i="10"/>
  <c r="U84" i="10" s="1"/>
  <c r="T24" i="10"/>
  <c r="U24" i="10" s="1"/>
  <c r="T53" i="10"/>
  <c r="U53" i="10" s="1"/>
  <c r="T114" i="10"/>
  <c r="U114" i="10" s="1"/>
  <c r="T64" i="10"/>
  <c r="U64" i="10" s="1"/>
  <c r="T133" i="10"/>
  <c r="U133" i="10" s="1"/>
  <c r="T54" i="10"/>
  <c r="U54" i="10" s="1"/>
  <c r="T115" i="10"/>
  <c r="U115" i="10" s="1"/>
  <c r="T63" i="10"/>
  <c r="U63" i="10" s="1"/>
  <c r="T116" i="10"/>
  <c r="U116" i="10" s="1"/>
  <c r="T30" i="10"/>
  <c r="U30" i="10" s="1"/>
  <c r="T56" i="10"/>
  <c r="U56" i="10" s="1"/>
  <c r="T68" i="10"/>
  <c r="U68" i="10" s="1"/>
  <c r="T87" i="10"/>
  <c r="U87" i="10" s="1"/>
  <c r="T103" i="10"/>
  <c r="U103" i="10" s="1"/>
  <c r="T121" i="10"/>
  <c r="U121" i="10" s="1"/>
  <c r="T33" i="10"/>
  <c r="U33" i="10" s="1"/>
  <c r="T57" i="10"/>
  <c r="U57" i="10" s="1"/>
  <c r="T71" i="10"/>
  <c r="U71" i="10" s="1"/>
  <c r="T88" i="10"/>
  <c r="U88" i="10" s="1"/>
  <c r="T104" i="10"/>
  <c r="U104" i="10" s="1"/>
  <c r="T122" i="10"/>
  <c r="U122" i="10" s="1"/>
  <c r="T27" i="10"/>
  <c r="U27" i="10" s="1"/>
  <c r="T67" i="10"/>
  <c r="U67" i="10" s="1"/>
  <c r="T120" i="10"/>
  <c r="U120" i="10" s="1"/>
  <c r="T36" i="10"/>
  <c r="U36" i="10" s="1"/>
  <c r="T74" i="10"/>
  <c r="U74" i="10" s="1"/>
  <c r="T90" i="10"/>
  <c r="U90" i="10" s="1"/>
  <c r="T124" i="10"/>
  <c r="U124" i="10" s="1"/>
  <c r="T39" i="10"/>
  <c r="U39" i="10" s="1"/>
  <c r="T59" i="10"/>
  <c r="U59" i="10" s="1"/>
  <c r="T77" i="10"/>
  <c r="U77" i="10" s="1"/>
  <c r="T91" i="10"/>
  <c r="U91" i="10" s="1"/>
  <c r="T108" i="10"/>
  <c r="U108" i="10" s="1"/>
  <c r="T126" i="10"/>
  <c r="U126" i="10" s="1"/>
  <c r="T42" i="10"/>
  <c r="U42" i="10" s="1"/>
  <c r="T60" i="10"/>
  <c r="U60" i="10" s="1"/>
  <c r="T78" i="10"/>
  <c r="U78" i="10" s="1"/>
  <c r="T92" i="10"/>
  <c r="U92" i="10" s="1"/>
  <c r="T109" i="10"/>
  <c r="U109" i="10" s="1"/>
  <c r="T127" i="10"/>
  <c r="U127" i="10" s="1"/>
  <c r="T85" i="10"/>
  <c r="U85" i="10" s="1"/>
  <c r="T100" i="10"/>
  <c r="U100" i="10" s="1"/>
  <c r="T118" i="10"/>
  <c r="U118" i="10" s="1"/>
  <c r="T55" i="10"/>
  <c r="U55" i="10" s="1"/>
  <c r="T86" i="10"/>
  <c r="U86" i="10" s="1"/>
  <c r="T102" i="10"/>
  <c r="U102" i="10" s="1"/>
  <c r="T58" i="10"/>
  <c r="U58" i="10" s="1"/>
  <c r="T106" i="10"/>
  <c r="U106" i="10" s="1"/>
  <c r="T45" i="10"/>
  <c r="U45" i="10" s="1"/>
  <c r="T61" i="10"/>
  <c r="U61" i="10" s="1"/>
  <c r="T79" i="10"/>
  <c r="U79" i="10" s="1"/>
  <c r="T93" i="10"/>
  <c r="U93" i="10" s="1"/>
  <c r="T110" i="10"/>
  <c r="U110" i="10" s="1"/>
  <c r="T128" i="10"/>
  <c r="U128" i="10" s="1"/>
  <c r="T48" i="10"/>
  <c r="U48" i="10" s="1"/>
  <c r="T62" i="10"/>
  <c r="U62" i="10" s="1"/>
  <c r="T80" i="10"/>
  <c r="U80" i="10" s="1"/>
  <c r="T94" i="10"/>
  <c r="U94" i="10" s="1"/>
  <c r="T112" i="10"/>
  <c r="U112" i="10" s="1"/>
  <c r="T130" i="10"/>
  <c r="U130" i="10" s="1"/>
  <c r="T134" i="10"/>
  <c r="U134" i="10" s="1"/>
  <c r="T22" i="10"/>
  <c r="U22" i="10" s="1"/>
  <c r="T28" i="10"/>
  <c r="U28" i="10" s="1"/>
  <c r="T34" i="10"/>
  <c r="U34" i="10" s="1"/>
  <c r="U40" i="10"/>
  <c r="T46" i="10"/>
  <c r="U46" i="10" s="1"/>
  <c r="T69" i="10"/>
  <c r="U69" i="10" s="1"/>
  <c r="T75" i="10"/>
  <c r="U75" i="10" s="1"/>
  <c r="T99" i="10"/>
  <c r="U99" i="10" s="1"/>
  <c r="T105" i="10"/>
  <c r="U105" i="10" s="1"/>
  <c r="T111" i="10"/>
  <c r="U111" i="10" s="1"/>
  <c r="T117" i="10"/>
  <c r="U117" i="10" s="1"/>
  <c r="T123" i="10"/>
  <c r="U123" i="10" s="1"/>
  <c r="T129" i="10"/>
  <c r="U129" i="10" s="1"/>
  <c r="T135" i="10"/>
  <c r="U135" i="10" s="1"/>
  <c r="T23" i="10"/>
  <c r="U23" i="10" s="1"/>
  <c r="T29" i="10"/>
  <c r="U29" i="10" s="1"/>
  <c r="T35" i="10"/>
  <c r="U35" i="10" s="1"/>
  <c r="T41" i="10"/>
  <c r="U41" i="10" s="1"/>
  <c r="T47" i="10"/>
  <c r="U47" i="10" s="1"/>
  <c r="T70" i="10"/>
  <c r="U70" i="10" s="1"/>
  <c r="T76" i="10"/>
  <c r="U76" i="10" s="1"/>
  <c r="T83" i="10"/>
  <c r="U83" i="10" s="1"/>
  <c r="T89" i="10"/>
  <c r="U89" i="10" s="1"/>
  <c r="T95" i="10"/>
  <c r="U95" i="10" s="1"/>
  <c r="T101" i="10"/>
  <c r="U101" i="10" s="1"/>
  <c r="T107" i="10"/>
  <c r="U107" i="10" s="1"/>
  <c r="T113" i="10"/>
  <c r="U113" i="10" s="1"/>
  <c r="T119" i="10"/>
  <c r="U119" i="10" s="1"/>
  <c r="T125" i="10"/>
  <c r="U125" i="10" s="1"/>
  <c r="T138" i="10"/>
  <c r="U138" i="10" s="1"/>
  <c r="T131" i="10"/>
  <c r="U131" i="10" s="1"/>
  <c r="T25" i="10"/>
  <c r="U25" i="10" s="1"/>
  <c r="T31" i="10"/>
  <c r="U31" i="10" s="1"/>
  <c r="T37" i="10"/>
  <c r="U37" i="10" s="1"/>
  <c r="T43" i="10"/>
  <c r="U43" i="10" s="1"/>
  <c r="T49" i="10"/>
  <c r="U49" i="10" s="1"/>
  <c r="T72" i="10"/>
  <c r="U72" i="10" s="1"/>
  <c r="T20" i="10"/>
  <c r="T26" i="10"/>
  <c r="U26" i="10" s="1"/>
  <c r="T32" i="10"/>
  <c r="U32" i="10" s="1"/>
  <c r="T38" i="10"/>
  <c r="U38" i="10" s="1"/>
  <c r="T44" i="10"/>
  <c r="U44" i="10" s="1"/>
  <c r="T50" i="10"/>
  <c r="U50" i="10" s="1"/>
  <c r="T139" i="10" l="1"/>
  <c r="U20" i="10"/>
  <c r="U139" i="1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pur_predios160826111" type="6" refreshedVersion="4" background="1" saveData="1">
    <textPr sourceFile="C:\ARCHIVOS\pur_predios160826.csv" semicolon="1">
      <textFields count="4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8D4CA42A-F0DC-4DB3-93D0-360B58E446B3}" name="pur_predios1608261111" type="6" refreshedVersion="4" background="1" saveData="1">
    <textPr sourceFile="C:\ARCHIVOS\pur_predios160826.csv" semicolon="1">
      <textFields count="4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BC764A2B-3717-4FCA-8845-2DB59FAAA6F0}" name="pur_predios16082611111" type="6" refreshedVersion="4" background="1" saveData="1">
    <textPr sourceFile="C:\ARCHIVOS\pur_predios160826.csv" semicolon="1">
      <textFields count="4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0C28B527-3A68-43CF-B878-30F40F57B2BE}" name="pur_predios16082611112" type="6" refreshedVersion="4" background="1" saveData="1">
    <textPr sourceFile="C:\ARCHIVOS\pur_predios160826.csv" semicolon="1">
      <textFields count="4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2B89C1F2-BF74-4E28-ABD7-D5F6E8342C76}" name="pur_predios16082611113" type="6" refreshedVersion="4" background="1" saveData="1">
    <textPr sourceFile="C:\ARCHIVOS\pur_predios160826.csv" semicolon="1">
      <textFields count="4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B70F77D8-2B28-42E0-8B97-0B33D8BF7355}" name="pur_predios16082611114" type="6" refreshedVersion="4" background="1" saveData="1">
    <textPr sourceFile="C:\ARCHIVOS\pur_predios160826.csv" semicolon="1">
      <textFields count="4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36A5009E-AB02-4730-9744-2ABE88EF9B0A}" name="pur_predios16082611115" type="6" refreshedVersion="4" background="1" saveData="1">
    <textPr sourceFile="C:\ARCHIVOS\pur_predios160826.csv" semicolon="1">
      <textFields count="4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6FB6144C-6846-426B-A66E-458C1D766F37}" name="pur_predios16082611116" type="6" refreshedVersion="4" background="1" saveData="1">
    <textPr sourceFile="C:\ARCHIVOS\pur_predios160826.csv" semicolon="1">
      <textFields count="4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2B8F03AC-860E-451C-8E9D-1B8027BBCD42}" name="pur_predios1608261112" type="6" refreshedVersion="4" background="1" saveData="1">
    <textPr sourceFile="C:\ARCHIVOS\pur_predios160826.csv" semicolon="1">
      <textFields count="4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<sst xmlns="http://schemas.openxmlformats.org/spreadsheetml/2006/main" count="3215" uniqueCount="403">
  <si>
    <t>CIU</t>
  </si>
  <si>
    <t>1101554465</t>
  </si>
  <si>
    <t>PATIÑO BALCAZAR MARIA MARGARITA</t>
  </si>
  <si>
    <t>7435</t>
  </si>
  <si>
    <t>0200489862</t>
  </si>
  <si>
    <t>SOLORZANO VERDEZOTO IVO NAPOLEON</t>
  </si>
  <si>
    <t>41389</t>
  </si>
  <si>
    <t>DIRECCION DISTRITAL 22D01 JOYA DE LOS SACHAS - EDUCACION</t>
  </si>
  <si>
    <t>45219</t>
  </si>
  <si>
    <t>2100181003</t>
  </si>
  <si>
    <t>SANMARTIN QUEZADA VICTOR DANIEL</t>
  </si>
  <si>
    <t>15308</t>
  </si>
  <si>
    <t>1104279615</t>
  </si>
  <si>
    <t>CALVA TILLAGUANGO JOSE ANTONIO</t>
  </si>
  <si>
    <t>13869</t>
  </si>
  <si>
    <t>1560001590001</t>
  </si>
  <si>
    <t>GADMC LA JOYA DE LOS SACHAS</t>
  </si>
  <si>
    <t>1760000660001</t>
  </si>
  <si>
    <t>MINISTERIO DEL INTERIOR</t>
  </si>
  <si>
    <t>45869</t>
  </si>
  <si>
    <t>Ítem</t>
  </si>
  <si>
    <t>CLAVE-CATASTRAL</t>
  </si>
  <si>
    <t>PROPIETARIO / POSESIONARIO</t>
  </si>
  <si>
    <t>UBICACIÓN-DIRECCIÓN-CALLE</t>
  </si>
  <si>
    <t>JIMENEZ JIMENEZ MARIA MELIDA</t>
  </si>
  <si>
    <t>VICARIATO APOSTOLICO DE AGUARICO</t>
  </si>
  <si>
    <t>QUEZADA QUEZADA LUZ ANGELICA</t>
  </si>
  <si>
    <t>PALMA RAMIREZ LILIAN MARIA</t>
  </si>
  <si>
    <t>JARAMILLO SERRANO EDWIN RAMIRO</t>
  </si>
  <si>
    <t>VELOZ MORALES MANUEL MESIAS</t>
  </si>
  <si>
    <t>JARAMILLO LARREA JOSE ALFREDO</t>
  </si>
  <si>
    <t>JARAMILLO JIMENEZ HERNAN</t>
  </si>
  <si>
    <t>GAONA CASTILLO VICTORIA MAGDALENA</t>
  </si>
  <si>
    <t>GAONA TORRES JOSE MARIANO</t>
  </si>
  <si>
    <t>RON VELA MARLON BENIGNO</t>
  </si>
  <si>
    <t>COLOMA GAROFALO JOSE VINICIO</t>
  </si>
  <si>
    <t>VARGAS SANCHEZ MARY ANGELICA</t>
  </si>
  <si>
    <t>SOSA GUERRA JAIME HUMBERTO</t>
  </si>
  <si>
    <t>GADPR LAGO SAN PEDRO</t>
  </si>
  <si>
    <t>LAGO SAN PEDRO</t>
  </si>
  <si>
    <t>TILLAGUANGO MERINO JUAN ANTONIO</t>
  </si>
  <si>
    <t>JAYA GARZON LUIS SAMUEL</t>
  </si>
  <si>
    <t>TANGUILA PILCA PATRICIO RAMON</t>
  </si>
  <si>
    <t>TANGUILA PILCA AMABLE GALO</t>
  </si>
  <si>
    <t>JIMENEZ JIMENEZ ROSA MARLENE</t>
  </si>
  <si>
    <t>AIGAJE PILCA LUIS AMABLE</t>
  </si>
  <si>
    <t>AIGAJE PILCA REINALDO MARTIN</t>
  </si>
  <si>
    <t>TANGUILA PILCA GUILLERMO MAXIMILIANO</t>
  </si>
  <si>
    <t>SERRANO CUMBICUS LIDER EDILSON</t>
  </si>
  <si>
    <t>JIMENEZ SERRANO FRANCISCO LORENZO</t>
  </si>
  <si>
    <t>CRUZ BECERRA MARCELINO</t>
  </si>
  <si>
    <t>ROJAS VICENTE LORGIA CECILIA</t>
  </si>
  <si>
    <t>JAYA GARZON AMADOR JUVENTINO</t>
  </si>
  <si>
    <t>JAYA ALVARADO JOSE CELESTINO</t>
  </si>
  <si>
    <t>GAONA MERINO HOLGER AGUSTIN</t>
  </si>
  <si>
    <t>GARCIA CALVA HECTOR</t>
  </si>
  <si>
    <t>QUEZADA ORTEGA FRANCISCO GERARDO</t>
  </si>
  <si>
    <t>CARCHI GAONA VERONICA ROCIO</t>
  </si>
  <si>
    <t>NINABANDA CHIMBOLEMA MARIA LAURITA</t>
  </si>
  <si>
    <t>TOCTA SEGUNDO CESAR</t>
  </si>
  <si>
    <t>QUINATOA SISA SEGUNDO NELSON</t>
  </si>
  <si>
    <t>SARMIENTO ORTEGA TITO ALCIDES</t>
  </si>
  <si>
    <t>JARAMILLO JIMENEZ JAIME  OVIDIO</t>
  </si>
  <si>
    <t>SALAZAR JARAMILLO SERGIO</t>
  </si>
  <si>
    <t>JARAMILLO SERRANO BAYRON ANTONIO</t>
  </si>
  <si>
    <t>VARGAS SANCHEZ JOSE NAPOLEON</t>
  </si>
  <si>
    <t>VARGAS ARGUELLO NAPOLEON RAUL</t>
  </si>
  <si>
    <t>SALAZAR JARAMILLO SILVIO ROMAN</t>
  </si>
  <si>
    <t>PATIÑO JARAMILLO CARMEN AMPARO</t>
  </si>
  <si>
    <t>SALAZAR JARAMILLO SERGIO EDILSON</t>
  </si>
  <si>
    <t>TANGUILA MAMALLACTA GABRIEL VENANCIO</t>
  </si>
  <si>
    <t>MANZARAN PEREZ  ROSA INES</t>
  </si>
  <si>
    <t>ASOCIACION DE GANADEROS LAGO SAN PEDRO</t>
  </si>
  <si>
    <t>ROMERO UREÑA CARLOS HUMBERTO</t>
  </si>
  <si>
    <t>TILLAGUANGO MERINO NEUMAN OVIDIO</t>
  </si>
  <si>
    <t>VARGAS NINABANDA CARMEN ROSAURA</t>
  </si>
  <si>
    <t>JAYA GARZON MANUEL DE JESUS</t>
  </si>
  <si>
    <t>AMBULUDI MAZA HOVER VICENTE</t>
  </si>
  <si>
    <t>CARCHI QUEZADA GABRIEL ENRIQUE</t>
  </si>
  <si>
    <t>TOCTA MILAN ANGEL MANUEL</t>
  </si>
  <si>
    <t>SANCHEZ REATEGUI ROSA LIDA</t>
  </si>
  <si>
    <t>CARCHI QUEZADA TERESA</t>
  </si>
  <si>
    <t>SANCHEZ REATEGUI SEGUNDO ELIAS</t>
  </si>
  <si>
    <t>MERINO JIMENEZ LUISA</t>
  </si>
  <si>
    <t>NINABANDA ZARUMA TOMAS</t>
  </si>
  <si>
    <t>1500440084</t>
  </si>
  <si>
    <t>14536</t>
  </si>
  <si>
    <t>1790161692001</t>
  </si>
  <si>
    <t>42888</t>
  </si>
  <si>
    <t>1101650073</t>
  </si>
  <si>
    <t>2260014760001</t>
  </si>
  <si>
    <t xml:space="preserve">1101586855     </t>
  </si>
  <si>
    <t>SUAREZ GUARNIZO LUZ AMADA</t>
  </si>
  <si>
    <t>43058</t>
  </si>
  <si>
    <t>1100494218</t>
  </si>
  <si>
    <t>30148</t>
  </si>
  <si>
    <t>1102248893</t>
  </si>
  <si>
    <t>12830</t>
  </si>
  <si>
    <t>2200019616</t>
  </si>
  <si>
    <t>35178</t>
  </si>
  <si>
    <t>1706273263</t>
  </si>
  <si>
    <t>4658</t>
  </si>
  <si>
    <t xml:space="preserve">2260015300001  </t>
  </si>
  <si>
    <t>DIRECCION DISTRITAL 22D02 ORELLANA-LORETO-SALUD</t>
  </si>
  <si>
    <t>53387</t>
  </si>
  <si>
    <t>0200626489</t>
  </si>
  <si>
    <t>24587</t>
  </si>
  <si>
    <t>52364</t>
  </si>
  <si>
    <t>1100564457</t>
  </si>
  <si>
    <t>38244</t>
  </si>
  <si>
    <t>0200906808</t>
  </si>
  <si>
    <t>4992</t>
  </si>
  <si>
    <t>1001715125</t>
  </si>
  <si>
    <t>6062</t>
  </si>
  <si>
    <t>REVISADO y APROBADO POR:</t>
  </si>
  <si>
    <t>ELABORADO POR:</t>
  </si>
  <si>
    <t>AB. EDUARDO JACINTO MOREIRA VELEZ</t>
  </si>
  <si>
    <t>0100587948</t>
  </si>
  <si>
    <t>0701281966</t>
  </si>
  <si>
    <t>LAGO SAN PEDRO/ESCUELA "PATRIA"</t>
  </si>
  <si>
    <t>LAGO SAN PEDRO/SUBCENTRO DE SALUD</t>
  </si>
  <si>
    <t>0703510693</t>
  </si>
  <si>
    <t>0913703856</t>
  </si>
  <si>
    <t>0200344331</t>
  </si>
  <si>
    <t>0701669665</t>
  </si>
  <si>
    <t>0201457884</t>
  </si>
  <si>
    <t>0703524660</t>
  </si>
  <si>
    <t>0201485166</t>
  </si>
  <si>
    <t>0201501392</t>
  </si>
  <si>
    <t>0200915114</t>
  </si>
  <si>
    <t>VALOR DE LA  PRORRATA</t>
  </si>
  <si>
    <r>
      <rPr>
        <b/>
        <sz val="8"/>
        <color theme="1"/>
        <rFont val="Arial"/>
        <family val="2"/>
      </rPr>
      <t>PORCENTAJE DE DIRECTOS ESTABLECIDOS PARA EL PROYECTO</t>
    </r>
    <r>
      <rPr>
        <sz val="8"/>
        <color theme="1"/>
        <rFont val="Arial"/>
        <family val="2"/>
      </rPr>
      <t>: 25 %</t>
    </r>
  </si>
  <si>
    <r>
      <rPr>
        <b/>
        <sz val="8"/>
        <color theme="1"/>
        <rFont val="Arial"/>
        <family val="2"/>
      </rPr>
      <t>NOMBRE DEL PROYECTO</t>
    </r>
    <r>
      <rPr>
        <sz val="8"/>
        <color theme="1"/>
        <rFont val="Arial"/>
        <family val="2"/>
      </rPr>
      <t>: CONSTRUCCIÓN  DEL  SISTEMA  DE  AGUA  POTABLE  EN  LA  CABECERA PARROQUIAL DE LAGO SAN PEDRO DEL CANTÓN LA JOYA DE LOS SACHAS.</t>
    </r>
  </si>
  <si>
    <r>
      <rPr>
        <b/>
        <sz val="8"/>
        <color theme="1"/>
        <rFont val="Arial"/>
        <family val="2"/>
      </rPr>
      <t>NOMBRE DEL CONTRATISTA:</t>
    </r>
    <r>
      <rPr>
        <sz val="8"/>
        <color theme="1"/>
        <rFont val="Arial"/>
        <family val="2"/>
      </rPr>
      <t xml:space="preserve"> INGENIERO CESAR REINALDO VACA VITERI</t>
    </r>
  </si>
  <si>
    <r>
      <rPr>
        <b/>
        <sz val="8"/>
        <color theme="1"/>
        <rFont val="Arial"/>
        <family val="2"/>
      </rPr>
      <t>NÚMERO DE CONTRATO:</t>
    </r>
    <r>
      <rPr>
        <sz val="8"/>
        <color theme="1"/>
        <rFont val="Arial"/>
        <family val="2"/>
      </rPr>
      <t xml:space="preserve"> 099-PS-GADMCJS-2016</t>
    </r>
  </si>
  <si>
    <r>
      <rPr>
        <b/>
        <sz val="8"/>
        <color theme="1"/>
        <rFont val="Arial"/>
        <family val="2"/>
      </rPr>
      <t>UBICACIÓN:</t>
    </r>
    <r>
      <rPr>
        <sz val="8"/>
        <color theme="1"/>
        <rFont val="Arial"/>
        <family val="2"/>
      </rPr>
      <t xml:space="preserve"> PARROQUIA LAGO SAN PEDRO</t>
    </r>
  </si>
  <si>
    <r>
      <rPr>
        <b/>
        <sz val="8"/>
        <color theme="1"/>
        <rFont val="Arial"/>
        <family val="2"/>
      </rPr>
      <t>FECHA DE CONTRATO:</t>
    </r>
    <r>
      <rPr>
        <sz val="8"/>
        <color theme="1"/>
        <rFont val="Arial"/>
        <family val="2"/>
      </rPr>
      <t xml:space="preserve"> 19 DE AGOSTO DEL 2016</t>
    </r>
  </si>
  <si>
    <r>
      <rPr>
        <b/>
        <sz val="8"/>
        <color theme="1"/>
        <rFont val="Arial"/>
        <family val="2"/>
      </rPr>
      <t>FECHA DE ENTREGA DE ANTICIPO</t>
    </r>
    <r>
      <rPr>
        <sz val="8"/>
        <color theme="1"/>
        <rFont val="Arial"/>
        <family val="2"/>
      </rPr>
      <t>: 06 DE SEPIEMBRE DEL 2016</t>
    </r>
  </si>
  <si>
    <r>
      <rPr>
        <b/>
        <sz val="8"/>
        <color theme="1"/>
        <rFont val="Arial"/>
        <family val="2"/>
      </rPr>
      <t>PLAZO DE EJECUCIÓN</t>
    </r>
    <r>
      <rPr>
        <sz val="8"/>
        <color theme="1"/>
        <rFont val="Arial"/>
        <family val="2"/>
      </rPr>
      <t>: 120 DÍAS</t>
    </r>
  </si>
  <si>
    <t>220355060100100100000000</t>
  </si>
  <si>
    <t>2260004370001</t>
  </si>
  <si>
    <t>42867</t>
  </si>
  <si>
    <t>LAGO SAN PEDRO / ÁREA VERDE-LAGUNA</t>
  </si>
  <si>
    <t>220355060100100200000000</t>
  </si>
  <si>
    <t>220355060100200100000000</t>
  </si>
  <si>
    <t>220355060100300100000000</t>
  </si>
  <si>
    <t>220355060100400100000000</t>
  </si>
  <si>
    <t>1102826235</t>
  </si>
  <si>
    <t>36218</t>
  </si>
  <si>
    <t>220355060100400200000000</t>
  </si>
  <si>
    <t>220355060100400300000000</t>
  </si>
  <si>
    <t>220355060100400400000000</t>
  </si>
  <si>
    <t>220355060100400500000000</t>
  </si>
  <si>
    <t>1706765235</t>
  </si>
  <si>
    <t>40590</t>
  </si>
  <si>
    <t>220355060100400600000000</t>
  </si>
  <si>
    <t>LAGO SAN PEDRO/PLANTA DE TRATAMIENTO DE AGUA POTABLE</t>
  </si>
  <si>
    <t>220355060100400700000000</t>
  </si>
  <si>
    <t xml:space="preserve">LAGO SAN PEDRO / ÁREA DE RESERVA </t>
  </si>
  <si>
    <t>220355060100400800000000</t>
  </si>
  <si>
    <t>220355060100400900000000</t>
  </si>
  <si>
    <t>1500678964</t>
  </si>
  <si>
    <t>41419</t>
  </si>
  <si>
    <t>220355060100401000000000</t>
  </si>
  <si>
    <t>1500511330</t>
  </si>
  <si>
    <t>36206</t>
  </si>
  <si>
    <t>220355060100700100000000</t>
  </si>
  <si>
    <t xml:space="preserve">LAGO SAN PEDRO / OFICINAS E INSTALACIONES </t>
  </si>
  <si>
    <t>220355060100700200000000</t>
  </si>
  <si>
    <t>1716320112</t>
  </si>
  <si>
    <t>ANDRADE TOALA BIRGINIA CESILIA</t>
  </si>
  <si>
    <t>43839</t>
  </si>
  <si>
    <t>220355060100700300000000</t>
  </si>
  <si>
    <t>220355060100700400000000</t>
  </si>
  <si>
    <t>220355060100700500000000</t>
  </si>
  <si>
    <t>1716294069</t>
  </si>
  <si>
    <t>24127</t>
  </si>
  <si>
    <t>220355060100700600000000</t>
  </si>
  <si>
    <t>1500704372</t>
  </si>
  <si>
    <t>1611</t>
  </si>
  <si>
    <t>220355060100700700000000</t>
  </si>
  <si>
    <t>1500570708</t>
  </si>
  <si>
    <t>10138</t>
  </si>
  <si>
    <t>220355060100700800000000</t>
  </si>
  <si>
    <t>LAGO SAN PEDRO / UPC</t>
  </si>
  <si>
    <t>220355060100800100000000</t>
  </si>
  <si>
    <t>2100219266</t>
  </si>
  <si>
    <t>1897</t>
  </si>
  <si>
    <t>220355060100800200000000</t>
  </si>
  <si>
    <t>220355060100800300000000</t>
  </si>
  <si>
    <t>1103525232</t>
  </si>
  <si>
    <t>7409</t>
  </si>
  <si>
    <t>220355060100800400000000</t>
  </si>
  <si>
    <t>1102688536</t>
  </si>
  <si>
    <t>3962</t>
  </si>
  <si>
    <t>220355060100800500000000</t>
  </si>
  <si>
    <t>40263</t>
  </si>
  <si>
    <t>220355060100800600000000</t>
  </si>
  <si>
    <t>220355060100800700000000</t>
  </si>
  <si>
    <t>220355060100800800000000</t>
  </si>
  <si>
    <t>1102025374</t>
  </si>
  <si>
    <t>15201</t>
  </si>
  <si>
    <t>220355060100800900000000</t>
  </si>
  <si>
    <t>LAGO SAN PEDRO / CASA COMUNAL</t>
  </si>
  <si>
    <t>220355060100900100000000</t>
  </si>
  <si>
    <t xml:space="preserve">1102248893     </t>
  </si>
  <si>
    <t>220355060100900300000000</t>
  </si>
  <si>
    <t>220355060100900400000000</t>
  </si>
  <si>
    <t>220355060100900500000000</t>
  </si>
  <si>
    <t>30153</t>
  </si>
  <si>
    <t>220355060100900600000000</t>
  </si>
  <si>
    <t>220355060100900700000000</t>
  </si>
  <si>
    <t>220355060100900800000000</t>
  </si>
  <si>
    <t>1100709748</t>
  </si>
  <si>
    <t>26140</t>
  </si>
  <si>
    <t>220355060100901000000000</t>
  </si>
  <si>
    <t>220355060100901100000000</t>
  </si>
  <si>
    <t>1706106455</t>
  </si>
  <si>
    <t>5034</t>
  </si>
  <si>
    <t>220355060100901200000000</t>
  </si>
  <si>
    <t>2100167382</t>
  </si>
  <si>
    <t>HURTADO SALAZAR SANDRA IRENE</t>
  </si>
  <si>
    <t>51645</t>
  </si>
  <si>
    <t>220355060101000100000000</t>
  </si>
  <si>
    <t>220355060101000200000000</t>
  </si>
  <si>
    <t>220355060101000300000000</t>
  </si>
  <si>
    <t>2200019012</t>
  </si>
  <si>
    <t>29951</t>
  </si>
  <si>
    <t>220355060101000400000000</t>
  </si>
  <si>
    <t>1100493905</t>
  </si>
  <si>
    <t>8994</t>
  </si>
  <si>
    <t>220355060101000500000000</t>
  </si>
  <si>
    <t>220355060101000600000000</t>
  </si>
  <si>
    <t>15059</t>
  </si>
  <si>
    <t>220355060101000700000000</t>
  </si>
  <si>
    <t>220355060101000800000000</t>
  </si>
  <si>
    <t>2100571567</t>
  </si>
  <si>
    <t>34870</t>
  </si>
  <si>
    <t>220355060101000900000000</t>
  </si>
  <si>
    <t>0200855286</t>
  </si>
  <si>
    <t>220355060101001000000000</t>
  </si>
  <si>
    <t>220355060101100100000000</t>
  </si>
  <si>
    <t xml:space="preserve">LAGO SAN PEDRO / AREA RECREATIVA </t>
  </si>
  <si>
    <t>220355060101200100000000</t>
  </si>
  <si>
    <t>LAGO SAN PEDRO / ÁREA RECREATIVA</t>
  </si>
  <si>
    <t>220355060101300100000000</t>
  </si>
  <si>
    <t>220355060101300200000000</t>
  </si>
  <si>
    <t>20569</t>
  </si>
  <si>
    <t>220355060101300300000000</t>
  </si>
  <si>
    <t>220355060101300400000000</t>
  </si>
  <si>
    <t>1711392413</t>
  </si>
  <si>
    <t>10058</t>
  </si>
  <si>
    <t>220355060101300500000000</t>
  </si>
  <si>
    <t>220355060101300600000000</t>
  </si>
  <si>
    <t>220355060101300700000000</t>
  </si>
  <si>
    <t>1101864237</t>
  </si>
  <si>
    <t>19736</t>
  </si>
  <si>
    <t>220355060101300800000000</t>
  </si>
  <si>
    <t>220355060101300900000000</t>
  </si>
  <si>
    <t>1100558392</t>
  </si>
  <si>
    <t>36056</t>
  </si>
  <si>
    <t>220355060101301000000000</t>
  </si>
  <si>
    <t xml:space="preserve">2200424972     </t>
  </si>
  <si>
    <t>QUINATOA TOCTA NANCY ADELAIDA</t>
  </si>
  <si>
    <t>61384</t>
  </si>
  <si>
    <t>220355060101400100000000</t>
  </si>
  <si>
    <t>25466</t>
  </si>
  <si>
    <t>220355060101400200000000</t>
  </si>
  <si>
    <t>220355060101400300000000</t>
  </si>
  <si>
    <t>220355060101400400000000</t>
  </si>
  <si>
    <t>220355060101400500000000</t>
  </si>
  <si>
    <t>2100184262</t>
  </si>
  <si>
    <t>5187</t>
  </si>
  <si>
    <t>220355060101400600000000</t>
  </si>
  <si>
    <t>2100386289</t>
  </si>
  <si>
    <t>14516</t>
  </si>
  <si>
    <t>220355060101400700000000</t>
  </si>
  <si>
    <t>1101616447</t>
  </si>
  <si>
    <t>SANCHEZ CUEVA VICENTE SALVADOR</t>
  </si>
  <si>
    <t>41322</t>
  </si>
  <si>
    <t>220355060101400800000000</t>
  </si>
  <si>
    <t>220355060101400900000000</t>
  </si>
  <si>
    <t>220355060101401000000000</t>
  </si>
  <si>
    <t>220355060101500100000000</t>
  </si>
  <si>
    <t>220355060101500200000000</t>
  </si>
  <si>
    <t>2200424063</t>
  </si>
  <si>
    <t>49825</t>
  </si>
  <si>
    <t>220355060101500300000000</t>
  </si>
  <si>
    <t>4971</t>
  </si>
  <si>
    <t>220355060101500400000000</t>
  </si>
  <si>
    <t>220355060101500500000000</t>
  </si>
  <si>
    <t>220355060101500800000000</t>
  </si>
  <si>
    <t>1102686712</t>
  </si>
  <si>
    <t>20425</t>
  </si>
  <si>
    <t>220355060101500900000000</t>
  </si>
  <si>
    <t>2100591821</t>
  </si>
  <si>
    <t>5908</t>
  </si>
  <si>
    <t>220355060101501000000000</t>
  </si>
  <si>
    <t>2100055942</t>
  </si>
  <si>
    <t>15256</t>
  </si>
  <si>
    <t>220355060101501100000000</t>
  </si>
  <si>
    <t xml:space="preserve">2260004370001  </t>
  </si>
  <si>
    <t xml:space="preserve">LAGO SAN PEDRO / COLISEO-CANCHA CUBIERTA </t>
  </si>
  <si>
    <t>220355060101600100000000</t>
  </si>
  <si>
    <t xml:space="preserve">LAGO SAN PEDRO / PLAZA </t>
  </si>
  <si>
    <t>220355060101900100000000</t>
  </si>
  <si>
    <t>LAGO SAN PEDRO/COLEGIO TURISTICO LAGO SAN PEDRO</t>
  </si>
  <si>
    <t>220355060101900500000000</t>
  </si>
  <si>
    <t>1500138548</t>
  </si>
  <si>
    <t>15408</t>
  </si>
  <si>
    <t>220355060101900600000000</t>
  </si>
  <si>
    <t>220355060102000100000000</t>
  </si>
  <si>
    <t>220355060102000200000000</t>
  </si>
  <si>
    <t>220355060102000300000000</t>
  </si>
  <si>
    <t>1574</t>
  </si>
  <si>
    <t>220355060102000400000000</t>
  </si>
  <si>
    <t>2290312992001</t>
  </si>
  <si>
    <t>42854</t>
  </si>
  <si>
    <t>220355060102000500000000</t>
  </si>
  <si>
    <t>220355060102000600000000</t>
  </si>
  <si>
    <t>220355060102000700000000</t>
  </si>
  <si>
    <t>2100309737</t>
  </si>
  <si>
    <t>25580</t>
  </si>
  <si>
    <t>220355060102000800000000</t>
  </si>
  <si>
    <t>1714582259</t>
  </si>
  <si>
    <t>30966</t>
  </si>
  <si>
    <t>220355060102000900000000</t>
  </si>
  <si>
    <t>2100411798</t>
  </si>
  <si>
    <t>25877</t>
  </si>
  <si>
    <t>220355060102001000000000</t>
  </si>
  <si>
    <t>220355060102100100000000</t>
  </si>
  <si>
    <t>1500184690</t>
  </si>
  <si>
    <t>19744</t>
  </si>
  <si>
    <t>220355060102100200000000</t>
  </si>
  <si>
    <t>220355060102100300000000</t>
  </si>
  <si>
    <t>1714033659</t>
  </si>
  <si>
    <t>34619</t>
  </si>
  <si>
    <t>220355060102100400000000</t>
  </si>
  <si>
    <t xml:space="preserve">2100196415     </t>
  </si>
  <si>
    <t>MERINO MERINO LUISA ROSANA</t>
  </si>
  <si>
    <t>19909</t>
  </si>
  <si>
    <t>220355060102100500000000</t>
  </si>
  <si>
    <t>220355060102100600000000</t>
  </si>
  <si>
    <t>220355060102100700000000</t>
  </si>
  <si>
    <t>2200341143</t>
  </si>
  <si>
    <t>8653</t>
  </si>
  <si>
    <t>220355060102100800000000</t>
  </si>
  <si>
    <t>10161</t>
  </si>
  <si>
    <t>220355060102100900000000</t>
  </si>
  <si>
    <t>220355060102101000000000</t>
  </si>
  <si>
    <t>220355060102200100000000</t>
  </si>
  <si>
    <t>220355060102200200000000</t>
  </si>
  <si>
    <t>2100295498</t>
  </si>
  <si>
    <t>10025</t>
  </si>
  <si>
    <t>220355060102200300000000</t>
  </si>
  <si>
    <t>8654</t>
  </si>
  <si>
    <t>220355060102200400000000</t>
  </si>
  <si>
    <t>41329</t>
  </si>
  <si>
    <t>220355060102200500000000</t>
  </si>
  <si>
    <t>220355060102200600000000</t>
  </si>
  <si>
    <t>220355060102200700000000</t>
  </si>
  <si>
    <t>1101083838</t>
  </si>
  <si>
    <t>25117</t>
  </si>
  <si>
    <t>220355060102200800000000</t>
  </si>
  <si>
    <t>12076</t>
  </si>
  <si>
    <t>220355060102200900000000</t>
  </si>
  <si>
    <t>220355060102201000000000</t>
  </si>
  <si>
    <t>0703279018</t>
  </si>
  <si>
    <t>CALVA GAONA JOSE MILTON</t>
  </si>
  <si>
    <t>53438</t>
  </si>
  <si>
    <t>220355060102500100000000</t>
  </si>
  <si>
    <t xml:space="preserve">LAGO SAN PEDRO / ESTADIO DEPORTIVO </t>
  </si>
  <si>
    <t>CEDULA / RUC</t>
  </si>
  <si>
    <t>LIMITE DEL TRIBUTO</t>
  </si>
  <si>
    <t>MAYOR VALOR EXPERIMENTADO POR EL INMUEBLE (AVALÚO AÑO 2018)</t>
  </si>
  <si>
    <t>MAYOR VALOR EXPERIMENTADO POR EL INMUEBLE (AVALÚO AÑO 2017)</t>
  </si>
  <si>
    <t>ALVARADO ROJAS JADIRA ALEXANDRA</t>
  </si>
  <si>
    <t>QUEZADA ARMIJOS LUZ ALMIDA</t>
  </si>
  <si>
    <t>0701998379</t>
  </si>
  <si>
    <t>JIMENEZ FANNY LUZ</t>
  </si>
  <si>
    <t>ARQ. JORGE WASHINGTON SANCHEZ ECHEVERRÍA</t>
  </si>
  <si>
    <r>
      <rPr>
        <b/>
        <sz val="8"/>
        <color theme="1"/>
        <rFont val="Arial"/>
        <family val="2"/>
      </rPr>
      <t>FECHA DE TERMINACIÓN PLAZO REAL</t>
    </r>
    <r>
      <rPr>
        <sz val="8"/>
        <color theme="1"/>
        <rFont val="Arial"/>
        <family val="2"/>
      </rPr>
      <t>: 14 DE MAYO DEL 2017</t>
    </r>
  </si>
  <si>
    <r>
      <t xml:space="preserve">COSTO DE LA OBRA DE ACUERDO FORMULARIO: ACTUALIZACIÓN DEL FORMULARIO CEM No. 15-2016 </t>
    </r>
    <r>
      <rPr>
        <sz val="8"/>
        <color theme="1"/>
        <rFont val="Arial"/>
        <family val="2"/>
      </rPr>
      <t xml:space="preserve">(COSTOS DE OBRA FISICA y RELACIONADOS DIRECTOS USD. 373.077,15 + COSTOS FINANCIEROS USD. 44.176,98 + COSTOS FISCALIZACIÓN USD. 7.461,54 + COSTOS ESTUDIOS USD. 7.461,54 + ADMINISTRACIÓN DE PROYECTOS USD. 3.730,77 = </t>
    </r>
    <r>
      <rPr>
        <b/>
        <sz val="8"/>
        <color theme="1"/>
        <rFont val="Arial"/>
        <family val="2"/>
      </rPr>
      <t>COSTO TOTAL USD. 435.907,97</t>
    </r>
    <r>
      <rPr>
        <sz val="8"/>
        <color theme="1"/>
        <rFont val="Arial"/>
        <family val="2"/>
      </rPr>
      <t xml:space="preserve">) </t>
    </r>
  </si>
  <si>
    <t>ROSALES ORTIZ NORMAN ANTOLINO</t>
  </si>
  <si>
    <t>0703676106</t>
  </si>
  <si>
    <t>220355060102600200000000</t>
  </si>
  <si>
    <t>220355060102600300000000</t>
  </si>
  <si>
    <t>MAYOR VALOR EXPERIMENTADO POR EL INMUEBLE (AVALÚO AÑO 2025)</t>
  </si>
  <si>
    <t>MAYOR VALOR EXPERIMENTADO POR EL INMUEBLE (AVALÚO AÑO 2024)</t>
  </si>
  <si>
    <t>MAYOR VALOR EXPERIMENTADO POR EL INMUEBLE (AVALÚO AÑO 2023)</t>
  </si>
  <si>
    <t>MAYOR VALOR EXPERIMENTADO POR EL INMUEBLE (AVALÚO AÑO 2022)</t>
  </si>
  <si>
    <t>MAYOR VALOR EXPERIMENTADO POR EL INMUEBLE (AVALÚO AÑO 2021)</t>
  </si>
  <si>
    <t>MAYOR VALOR EXPERIMENTADO POR EL INMUEBLE (AVALÚO AÑO 2020)</t>
  </si>
  <si>
    <t>MAYOR VALOR EXPERIMENTADO POR EL INMUEBLE (AVALÚO AÑO 2019)</t>
  </si>
  <si>
    <t>COEFICIENTE DE PRORRATA</t>
  </si>
  <si>
    <t>AVALÚO 2025 (AÑO DE DETERMINACION DEL  TRIBUTO)</t>
  </si>
  <si>
    <t>AVALÚO 2016 (AVALÚO MUNICIPAL, ACTUALIZADO, REALIZADO ANTES DE LA INICIACIÓN DE LA OBRA)</t>
  </si>
  <si>
    <t>50 % DEL MAYOR VALOR EXPERIMENTADO</t>
  </si>
  <si>
    <r>
      <t xml:space="preserve">FECHA DE INICIO DE IDENTIFICACIÓN Y DETERMINACIÓN DE BENEFICIARIOS </t>
    </r>
    <r>
      <rPr>
        <b/>
        <sz val="8"/>
        <color theme="1"/>
        <rFont val="Arial"/>
        <family val="2"/>
      </rPr>
      <t>29 DE ABRIL DE 2022</t>
    </r>
  </si>
  <si>
    <r>
      <t xml:space="preserve">FECHA ACTUALIZACION DE IDENTIFICACIÓN Y DETERMINACIÓN DE BENEFICIARIOS, </t>
    </r>
    <r>
      <rPr>
        <i/>
        <u/>
        <sz val="8"/>
        <color theme="1"/>
        <rFont val="Arial"/>
        <family val="2"/>
      </rPr>
      <t>CÁLCULO DEL VALOR DE LA PRORRATA, VALORES  DEL  LÍMITE  DEL  TRIBUTO</t>
    </r>
    <r>
      <rPr>
        <sz val="8"/>
        <color theme="1"/>
        <rFont val="Arial"/>
        <family val="2"/>
      </rPr>
      <t xml:space="preserve">:  </t>
    </r>
    <r>
      <rPr>
        <b/>
        <sz val="8"/>
        <color theme="1"/>
        <rFont val="Arial"/>
        <family val="2"/>
      </rPr>
      <t>21 DE ABRIL DE 2025</t>
    </r>
  </si>
  <si>
    <t>QUINTIL 1</t>
  </si>
  <si>
    <t>20% C.E.M</t>
  </si>
  <si>
    <t>30% C.E.M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</si>
</sst>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-* #,##0.00_-;\-* #,##0.00_-;_-* &quot;-&quot;??_-;_-@_-"/>
    <numFmt numFmtId="165" formatCode="_-* #,##0.00\ _€_-;\-* #,##0.00\ _€_-;_-* &quot;-&quot;??\ _€_-;_-@_-"/>
    <numFmt numFmtId="166" formatCode="_(* #,##0.00_);_(* \(#,##0.00\);_(* &quot;-&quot;??_);_(@_)"/>
    <numFmt numFmtId="167" formatCode="0.0000;[Red]0.0000"/>
    <numFmt numFmtId="168" formatCode="0;[Red]0"/>
    <numFmt numFmtId="169" formatCode="0.00_ ;[Red]\-0.00\ 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8"/>
      <name val="Algerian"/>
      <family val="5"/>
    </font>
    <font>
      <b/>
      <sz val="8"/>
      <name val="Calibri"/>
      <family val="2"/>
      <scheme val="minor"/>
    </font>
    <font>
      <i/>
      <u/>
      <sz val="8"/>
      <color theme="1"/>
      <name val="Arial"/>
      <family val="2"/>
    </font>
    <font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168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168" fontId="1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center" vertical="center"/>
    </xf>
    <xf numFmtId="168" fontId="1" fillId="0" borderId="4" xfId="0" applyNumberFormat="1" applyFont="1" applyBorder="1" applyAlignment="1">
      <alignment horizontal="left"/>
    </xf>
    <xf numFmtId="168" fontId="1" fillId="0" borderId="4" xfId="0" applyNumberFormat="1" applyFont="1" applyBorder="1" applyAlignment="1">
      <alignment wrapText="1"/>
    </xf>
    <xf numFmtId="168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68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68" fontId="1" fillId="0" borderId="5" xfId="0" applyNumberFormat="1" applyFont="1" applyBorder="1" applyAlignment="1">
      <alignment horizontal="center" vertical="center"/>
    </xf>
    <xf numFmtId="168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66" fontId="10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7" fontId="1" fillId="0" borderId="15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167" fontId="1" fillId="2" borderId="15" xfId="0" applyNumberFormat="1" applyFont="1" applyFill="1" applyBorder="1" applyAlignment="1">
      <alignment horizontal="center" vertical="center"/>
    </xf>
    <xf numFmtId="165" fontId="1" fillId="2" borderId="15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9" fontId="1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5" fontId="7" fillId="2" borderId="15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8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6" fontId="4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wrapText="1"/>
    </xf>
    <xf numFmtId="168" fontId="1" fillId="0" borderId="3" xfId="0" applyNumberFormat="1" applyFont="1" applyBorder="1" applyAlignment="1">
      <alignment horizontal="center" wrapText="1"/>
    </xf>
    <xf numFmtId="168" fontId="1" fillId="0" borderId="6" xfId="0" applyNumberFormat="1" applyFont="1" applyBorder="1" applyAlignment="1">
      <alignment horizontal="center" wrapText="1"/>
    </xf>
    <xf numFmtId="168" fontId="1" fillId="0" borderId="7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167" fontId="4" fillId="0" borderId="16" xfId="0" applyNumberFormat="1" applyFont="1" applyBorder="1" applyAlignment="1">
      <alignment horizontal="center" vertical="center" wrapText="1"/>
    </xf>
    <xf numFmtId="167" fontId="4" fillId="0" borderId="17" xfId="0" applyNumberFormat="1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7" borderId="16" xfId="0" applyFont="1" applyFill="1" applyBorder="1" applyAlignment="1">
      <alignment horizontal="left" vertical="center"/>
    </xf>
    <xf numFmtId="0" fontId="5" fillId="7" borderId="18" xfId="0" applyFont="1" applyFill="1" applyBorder="1" applyAlignment="1">
      <alignment horizontal="left" vertical="center"/>
    </xf>
    <xf numFmtId="0" fontId="5" fillId="7" borderId="17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165" fontId="7" fillId="0" borderId="0" xfId="0" applyNumberFormat="1" applyFont="1" applyAlignment="1">
      <alignment horizontal="center" vertical="center"/>
    </xf>
    <xf numFmtId="165" fontId="5" fillId="0" borderId="15" xfId="0" applyNumberFormat="1" applyFont="1" applyBorder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43" fontId="1" fillId="0" borderId="0" xfId="0" applyNumberFormat="1" applyFont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43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ur_predios160826" connectionId="1" xr16:uid="{00000000-0016-0000-01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ur_predios160826" connectionId="2" xr16:uid="{F6C5F7C6-9DC2-4951-AA9E-88462A9E519C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ur_predios160826" connectionId="3" xr16:uid="{9326B937-C103-4E63-88F5-6DF2D135D4C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ur_predios160826" connectionId="4" xr16:uid="{1585AB42-0E80-42DC-8518-49E680E883DC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ur_predios160826" connectionId="5" xr16:uid="{D9B9E878-EAA6-4E25-8E4B-A6C4CB3ACC0A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ur_predios160826" connectionId="6" xr16:uid="{76C46218-0D64-4015-B9D4-D79B545CFAB6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ur_predios160826" connectionId="7" xr16:uid="{0300759D-F9C9-46CE-BA01-42EF657DB884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ur_predios160826" connectionId="8" xr16:uid="{297403ED-26B6-47D0-9504-3C31ABB3D4C1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ur_predios160826" connectionId="9" xr16:uid="{2E094B5A-9372-431D-9533-2760C10CEFEC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151"/>
  <sheetViews>
    <sheetView topLeftCell="D120" zoomScaleNormal="100" workbookViewId="0">
      <selection activeCell="M92" sqref="M92"/>
    </sheetView>
  </sheetViews>
  <sheetFormatPr baseColWidth="10" defaultRowHeight="11.25" x14ac:dyDescent="0.2"/>
  <cols>
    <col min="1" max="1" width="3.7109375" style="3" customWidth="1"/>
    <col min="2" max="2" width="4.140625" style="6" customWidth="1"/>
    <col min="3" max="3" width="21.85546875" style="7" bestFit="1" customWidth="1"/>
    <col min="4" max="4" width="12.7109375" style="13" bestFit="1" customWidth="1"/>
    <col min="5" max="5" width="26.28515625" style="1" customWidth="1"/>
    <col min="6" max="6" width="7.28515625" style="6" customWidth="1"/>
    <col min="7" max="7" width="16.5703125" style="3" customWidth="1"/>
    <col min="8" max="8" width="10.85546875" style="27" customWidth="1"/>
    <col min="9" max="9" width="13.28515625" style="27" customWidth="1"/>
    <col min="10" max="10" width="13.28515625" style="35" customWidth="1"/>
    <col min="11" max="11" width="13" style="35" customWidth="1"/>
    <col min="12" max="16" width="12.5703125" style="35" customWidth="1"/>
    <col min="17" max="17" width="12.85546875" style="35" bestFit="1" customWidth="1"/>
    <col min="18" max="18" width="12.5703125" style="35" bestFit="1" customWidth="1"/>
    <col min="19" max="19" width="9.85546875" style="27" bestFit="1" customWidth="1"/>
    <col min="20" max="20" width="8.140625" style="23" customWidth="1"/>
    <col min="21" max="21" width="11.140625" style="33" customWidth="1"/>
    <col min="22" max="22" width="11.42578125" style="50"/>
    <col min="23" max="16384" width="11.42578125" style="3"/>
  </cols>
  <sheetData>
    <row r="2" spans="2:22" ht="28.5" customHeight="1" x14ac:dyDescent="0.2">
      <c r="B2" s="81" t="s">
        <v>132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79"/>
    </row>
    <row r="3" spans="2:22" s="4" customFormat="1" ht="15" customHeight="1" x14ac:dyDescent="0.25">
      <c r="B3" s="80" t="s">
        <v>133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79"/>
      <c r="V3" s="50"/>
    </row>
    <row r="4" spans="2:22" s="4" customFormat="1" ht="15" customHeight="1" x14ac:dyDescent="0.25">
      <c r="B4" s="80" t="s">
        <v>134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79"/>
      <c r="V4" s="50"/>
    </row>
    <row r="5" spans="2:22" s="4" customFormat="1" ht="15" customHeight="1" x14ac:dyDescent="0.25">
      <c r="B5" s="80" t="s">
        <v>135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79"/>
      <c r="V5" s="50"/>
    </row>
    <row r="6" spans="2:22" s="4" customFormat="1" ht="15" customHeight="1" x14ac:dyDescent="0.25">
      <c r="B6" s="80" t="s">
        <v>136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79"/>
      <c r="V6" s="50"/>
    </row>
    <row r="7" spans="2:22" s="4" customFormat="1" ht="15" customHeight="1" x14ac:dyDescent="0.25">
      <c r="B7" s="80" t="s">
        <v>137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9"/>
      <c r="V7" s="50"/>
    </row>
    <row r="8" spans="2:22" s="4" customFormat="1" ht="15" customHeight="1" x14ac:dyDescent="0.25">
      <c r="B8" s="80" t="s">
        <v>381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9"/>
      <c r="V8" s="50"/>
    </row>
    <row r="9" spans="2:22" s="4" customFormat="1" ht="15" customHeight="1" x14ac:dyDescent="0.25">
      <c r="B9" s="80" t="s">
        <v>138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9"/>
      <c r="V9" s="50"/>
    </row>
    <row r="10" spans="2:22" s="4" customFormat="1" ht="15" customHeight="1" x14ac:dyDescent="0.25">
      <c r="B10" s="80" t="s">
        <v>131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9"/>
      <c r="V10" s="50"/>
    </row>
    <row r="11" spans="2:22" s="4" customFormat="1" ht="27.75" customHeight="1" x14ac:dyDescent="0.25">
      <c r="B11" s="82" t="s">
        <v>382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29">
        <v>435907.97</v>
      </c>
      <c r="V11" s="50"/>
    </row>
    <row r="12" spans="2:22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  <row r="13" spans="2:22" ht="15" customHeight="1" x14ac:dyDescent="0.2">
      <c r="B13" s="67" t="s">
        <v>398</v>
      </c>
      <c r="C13" s="68"/>
      <c r="D13" s="68"/>
      <c r="E13" s="68"/>
      <c r="F13" s="68"/>
      <c r="G13" s="68"/>
      <c r="H13" s="68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/>
      <c r="U13" s="30"/>
    </row>
    <row r="14" spans="2:22" ht="15" customHeight="1" x14ac:dyDescent="0.2">
      <c r="B14" s="15"/>
      <c r="C14" s="15"/>
      <c r="D14" s="15"/>
      <c r="E14" s="15"/>
      <c r="F14" s="15"/>
      <c r="G14" s="15"/>
      <c r="H14" s="24"/>
      <c r="I14" s="24"/>
      <c r="J14" s="34"/>
      <c r="K14" s="34"/>
      <c r="L14" s="34"/>
      <c r="M14" s="34"/>
      <c r="N14" s="34"/>
      <c r="O14" s="34"/>
      <c r="P14" s="34"/>
      <c r="Q14" s="34"/>
      <c r="R14" s="34"/>
      <c r="S14" s="24"/>
      <c r="T14" s="24"/>
      <c r="U14" s="30"/>
    </row>
    <row r="15" spans="2:22" ht="15" customHeight="1" x14ac:dyDescent="0.2">
      <c r="B15" s="67" t="s">
        <v>399</v>
      </c>
      <c r="C15" s="68"/>
      <c r="D15" s="68"/>
      <c r="E15" s="68"/>
      <c r="F15" s="68"/>
      <c r="G15" s="68"/>
      <c r="H15" s="68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/>
      <c r="U15" s="30"/>
    </row>
    <row r="16" spans="2:22" ht="15" customHeight="1" x14ac:dyDescent="0.2">
      <c r="B16" s="15"/>
      <c r="C16" s="15"/>
      <c r="D16" s="15"/>
      <c r="E16" s="15"/>
      <c r="F16" s="15"/>
      <c r="G16" s="15"/>
      <c r="H16" s="24"/>
      <c r="I16" s="24"/>
      <c r="J16" s="34"/>
      <c r="K16" s="34"/>
      <c r="L16" s="34"/>
      <c r="M16" s="34"/>
      <c r="N16" s="34"/>
      <c r="O16" s="34"/>
      <c r="P16" s="34"/>
      <c r="Q16" s="34"/>
      <c r="R16" s="34"/>
      <c r="S16" s="24"/>
      <c r="T16" s="24"/>
      <c r="U16" s="30"/>
    </row>
    <row r="17" spans="1:22" ht="15" customHeight="1" x14ac:dyDescent="0.2">
      <c r="B17" s="15"/>
      <c r="C17" s="15"/>
      <c r="D17" s="15"/>
      <c r="E17" s="15"/>
      <c r="F17" s="15"/>
      <c r="G17" s="15"/>
      <c r="H17" s="24"/>
      <c r="I17" s="24"/>
      <c r="J17" s="34"/>
      <c r="K17" s="34"/>
      <c r="L17" s="34"/>
      <c r="M17" s="34"/>
      <c r="N17" s="34"/>
      <c r="O17" s="34"/>
      <c r="P17" s="34"/>
      <c r="Q17" s="34"/>
      <c r="R17" s="34"/>
      <c r="S17" s="24"/>
      <c r="T17" s="24"/>
      <c r="U17" s="30"/>
    </row>
    <row r="18" spans="1:22" s="28" customFormat="1" ht="24" customHeight="1" x14ac:dyDescent="0.25">
      <c r="B18" s="72" t="s">
        <v>20</v>
      </c>
      <c r="C18" s="71" t="s">
        <v>21</v>
      </c>
      <c r="D18" s="71" t="s">
        <v>372</v>
      </c>
      <c r="E18" s="72" t="s">
        <v>22</v>
      </c>
      <c r="F18" s="72" t="s">
        <v>0</v>
      </c>
      <c r="G18" s="72" t="s">
        <v>23</v>
      </c>
      <c r="H18" s="73" t="s">
        <v>396</v>
      </c>
      <c r="I18" s="73" t="s">
        <v>395</v>
      </c>
      <c r="J18" s="74" t="s">
        <v>373</v>
      </c>
      <c r="K18" s="74"/>
      <c r="L18" s="74"/>
      <c r="M18" s="74"/>
      <c r="N18" s="74"/>
      <c r="O18" s="74"/>
      <c r="P18" s="74"/>
      <c r="Q18" s="74"/>
      <c r="R18" s="74"/>
      <c r="S18" s="84" t="s">
        <v>397</v>
      </c>
      <c r="T18" s="86" t="s">
        <v>394</v>
      </c>
      <c r="U18" s="88" t="s">
        <v>130</v>
      </c>
      <c r="V18" s="51"/>
    </row>
    <row r="19" spans="1:22" s="28" customFormat="1" ht="75.75" customHeight="1" x14ac:dyDescent="0.25">
      <c r="B19" s="72"/>
      <c r="C19" s="71"/>
      <c r="D19" s="71"/>
      <c r="E19" s="72"/>
      <c r="F19" s="72"/>
      <c r="G19" s="72"/>
      <c r="H19" s="73"/>
      <c r="I19" s="73"/>
      <c r="J19" s="40" t="s">
        <v>375</v>
      </c>
      <c r="K19" s="40" t="s">
        <v>374</v>
      </c>
      <c r="L19" s="40" t="s">
        <v>393</v>
      </c>
      <c r="M19" s="40" t="s">
        <v>392</v>
      </c>
      <c r="N19" s="40" t="s">
        <v>391</v>
      </c>
      <c r="O19" s="40" t="s">
        <v>390</v>
      </c>
      <c r="P19" s="40" t="s">
        <v>389</v>
      </c>
      <c r="Q19" s="40" t="s">
        <v>388</v>
      </c>
      <c r="R19" s="40" t="s">
        <v>387</v>
      </c>
      <c r="S19" s="85"/>
      <c r="T19" s="87"/>
      <c r="U19" s="89"/>
      <c r="V19" s="51"/>
    </row>
    <row r="20" spans="1:22" ht="15" customHeight="1" x14ac:dyDescent="0.2">
      <c r="A20" s="3">
        <v>1</v>
      </c>
      <c r="B20" s="41">
        <v>1</v>
      </c>
      <c r="C20" s="53" t="s">
        <v>139</v>
      </c>
      <c r="D20" s="54" t="s">
        <v>15</v>
      </c>
      <c r="E20" s="53" t="s">
        <v>16</v>
      </c>
      <c r="F20" s="55">
        <v>5751</v>
      </c>
      <c r="G20" s="53" t="s">
        <v>142</v>
      </c>
      <c r="H20" s="42">
        <v>17991.63</v>
      </c>
      <c r="I20" s="42">
        <v>38918.47</v>
      </c>
      <c r="J20" s="43">
        <v>17991.63</v>
      </c>
      <c r="K20" s="43">
        <v>17991.63</v>
      </c>
      <c r="L20" s="43">
        <v>17991.63</v>
      </c>
      <c r="M20" s="43">
        <v>18019.259999999998</v>
      </c>
      <c r="N20" s="43">
        <v>18019.259999999998</v>
      </c>
      <c r="O20" s="43">
        <v>26119.43</v>
      </c>
      <c r="P20" s="43">
        <v>26119.43</v>
      </c>
      <c r="Q20" s="43">
        <v>27602.06</v>
      </c>
      <c r="R20" s="43">
        <v>38918.47</v>
      </c>
      <c r="S20" s="42">
        <f>MAX(J20:R20)*50%</f>
        <v>19459.235000000001</v>
      </c>
      <c r="T20" s="44">
        <f t="shared" ref="T20:T51" si="0">H20/$H$139</f>
        <v>2.3316583719505995E-2</v>
      </c>
      <c r="U20" s="42">
        <f>U$11*T20</f>
        <v>10163.884676504907</v>
      </c>
      <c r="V20" s="52">
        <f>S20-U20</f>
        <v>9295.3503234950931</v>
      </c>
    </row>
    <row r="21" spans="1:22" ht="15" customHeight="1" x14ac:dyDescent="0.2">
      <c r="A21" s="3">
        <v>2</v>
      </c>
      <c r="B21" s="41">
        <v>2</v>
      </c>
      <c r="C21" s="53" t="s">
        <v>143</v>
      </c>
      <c r="D21" s="54" t="s">
        <v>15</v>
      </c>
      <c r="E21" s="53" t="s">
        <v>16</v>
      </c>
      <c r="F21" s="55">
        <v>5751</v>
      </c>
      <c r="G21" s="53" t="s">
        <v>39</v>
      </c>
      <c r="H21" s="42">
        <v>1168.1199999999999</v>
      </c>
      <c r="I21" s="42">
        <v>1926.33</v>
      </c>
      <c r="J21" s="43">
        <v>1168.1199999999999</v>
      </c>
      <c r="K21" s="43">
        <v>1168.1199999999999</v>
      </c>
      <c r="L21" s="43">
        <v>1168.1199999999999</v>
      </c>
      <c r="M21" s="43">
        <v>1170.76</v>
      </c>
      <c r="N21" s="43">
        <v>1170.76</v>
      </c>
      <c r="O21" s="43">
        <v>1749.95</v>
      </c>
      <c r="P21" s="43">
        <v>1749.95</v>
      </c>
      <c r="Q21" s="43">
        <v>1926.33</v>
      </c>
      <c r="R21" s="43">
        <v>1926.33</v>
      </c>
      <c r="S21" s="42">
        <f t="shared" ref="S21:S84" si="1">MAX(J21:R21)*50%</f>
        <v>963.16499999999996</v>
      </c>
      <c r="T21" s="44">
        <f t="shared" si="0"/>
        <v>1.5138465928006156E-3</v>
      </c>
      <c r="U21" s="42">
        <f t="shared" ref="U21:U32" si="2">U$11*T21</f>
        <v>659.8977951591329</v>
      </c>
      <c r="V21" s="52">
        <f t="shared" ref="V21:V84" si="3">S21-U21</f>
        <v>303.26720484086707</v>
      </c>
    </row>
    <row r="22" spans="1:22" ht="15" customHeight="1" x14ac:dyDescent="0.2">
      <c r="A22" s="3">
        <v>3</v>
      </c>
      <c r="B22" s="41">
        <v>3</v>
      </c>
      <c r="C22" s="53" t="s">
        <v>144</v>
      </c>
      <c r="D22" s="55" t="s">
        <v>90</v>
      </c>
      <c r="E22" s="53" t="s">
        <v>7</v>
      </c>
      <c r="F22" s="55" t="s">
        <v>8</v>
      </c>
      <c r="G22" s="53" t="s">
        <v>119</v>
      </c>
      <c r="H22" s="42">
        <v>89186.99</v>
      </c>
      <c r="I22" s="42">
        <v>141230.53</v>
      </c>
      <c r="J22" s="43">
        <v>89186.99</v>
      </c>
      <c r="K22" s="43">
        <v>87114.82</v>
      </c>
      <c r="L22" s="43">
        <v>84702.05</v>
      </c>
      <c r="M22" s="43">
        <v>84115.62</v>
      </c>
      <c r="N22" s="43">
        <v>81702.89</v>
      </c>
      <c r="O22" s="43">
        <v>139357.14000000001</v>
      </c>
      <c r="P22" s="43">
        <v>137983.66</v>
      </c>
      <c r="Q22" s="43">
        <v>142629.07</v>
      </c>
      <c r="R22" s="43">
        <v>141230.53</v>
      </c>
      <c r="S22" s="42">
        <f t="shared" si="1"/>
        <v>71314.535000000003</v>
      </c>
      <c r="T22" s="44">
        <f t="shared" si="0"/>
        <v>0.11558351961582936</v>
      </c>
      <c r="U22" s="42">
        <f t="shared" si="2"/>
        <v>50383.77740119135</v>
      </c>
      <c r="V22" s="52">
        <f t="shared" si="3"/>
        <v>20930.757598808654</v>
      </c>
    </row>
    <row r="23" spans="1:22" ht="15" customHeight="1" x14ac:dyDescent="0.2">
      <c r="A23" s="3">
        <v>4</v>
      </c>
      <c r="B23" s="41">
        <v>4</v>
      </c>
      <c r="C23" s="53" t="s">
        <v>145</v>
      </c>
      <c r="D23" s="55" t="s">
        <v>90</v>
      </c>
      <c r="E23" s="53" t="s">
        <v>7</v>
      </c>
      <c r="F23" s="55" t="s">
        <v>8</v>
      </c>
      <c r="G23" s="53" t="s">
        <v>119</v>
      </c>
      <c r="H23" s="42">
        <v>28466.3</v>
      </c>
      <c r="I23" s="42">
        <v>45491.56</v>
      </c>
      <c r="J23" s="43">
        <v>28466.3</v>
      </c>
      <c r="K23" s="43">
        <v>28466.3</v>
      </c>
      <c r="L23" s="43">
        <v>28466.3</v>
      </c>
      <c r="M23" s="43">
        <v>28510.02</v>
      </c>
      <c r="N23" s="43">
        <v>28510.02</v>
      </c>
      <c r="O23" s="43">
        <v>45491.56</v>
      </c>
      <c r="P23" s="43">
        <v>45491.56</v>
      </c>
      <c r="Q23" s="43">
        <v>45491.56</v>
      </c>
      <c r="R23" s="43">
        <v>45491.56</v>
      </c>
      <c r="S23" s="42">
        <f t="shared" si="1"/>
        <v>22745.78</v>
      </c>
      <c r="T23" s="44">
        <f t="shared" si="0"/>
        <v>3.6891424908947854E-2</v>
      </c>
      <c r="U23" s="42">
        <f t="shared" si="2"/>
        <v>16081.266142466893</v>
      </c>
      <c r="V23" s="52">
        <f t="shared" si="3"/>
        <v>6664.5138575331057</v>
      </c>
    </row>
    <row r="24" spans="1:22" ht="15" customHeight="1" x14ac:dyDescent="0.2">
      <c r="A24" s="3">
        <v>5</v>
      </c>
      <c r="B24" s="41">
        <v>5</v>
      </c>
      <c r="C24" s="53" t="s">
        <v>146</v>
      </c>
      <c r="D24" s="55" t="s">
        <v>147</v>
      </c>
      <c r="E24" s="53" t="s">
        <v>40</v>
      </c>
      <c r="F24" s="55" t="s">
        <v>148</v>
      </c>
      <c r="G24" s="53" t="s">
        <v>39</v>
      </c>
      <c r="H24" s="42">
        <v>7392.08</v>
      </c>
      <c r="I24" s="42">
        <v>8432.84</v>
      </c>
      <c r="J24" s="43">
        <v>7392.08</v>
      </c>
      <c r="K24" s="43">
        <v>7204.82</v>
      </c>
      <c r="L24" s="43">
        <v>7017.57</v>
      </c>
      <c r="M24" s="43">
        <v>6977.38</v>
      </c>
      <c r="N24" s="43">
        <v>6790.11</v>
      </c>
      <c r="O24" s="43">
        <v>8866.39</v>
      </c>
      <c r="P24" s="43">
        <v>8640.6299999999992</v>
      </c>
      <c r="Q24" s="43">
        <v>8581.9</v>
      </c>
      <c r="R24" s="43">
        <v>8432.84</v>
      </c>
      <c r="S24" s="42">
        <f t="shared" si="1"/>
        <v>4433.1949999999997</v>
      </c>
      <c r="T24" s="44">
        <f t="shared" si="0"/>
        <v>9.5799019978337636E-3</v>
      </c>
      <c r="U24" s="42">
        <f t="shared" si="2"/>
        <v>4175.9556326746597</v>
      </c>
      <c r="V24" s="52">
        <f t="shared" si="3"/>
        <v>257.23936732534003</v>
      </c>
    </row>
    <row r="25" spans="1:22" ht="15" customHeight="1" x14ac:dyDescent="0.2">
      <c r="A25" s="3">
        <v>6</v>
      </c>
      <c r="B25" s="41">
        <v>6</v>
      </c>
      <c r="C25" s="53" t="s">
        <v>149</v>
      </c>
      <c r="D25" s="55" t="s">
        <v>147</v>
      </c>
      <c r="E25" s="53" t="s">
        <v>40</v>
      </c>
      <c r="F25" s="55" t="s">
        <v>148</v>
      </c>
      <c r="G25" s="53" t="s">
        <v>39</v>
      </c>
      <c r="H25" s="42">
        <v>1383.2</v>
      </c>
      <c r="I25" s="42">
        <v>2214.89</v>
      </c>
      <c r="J25" s="43">
        <v>1383.2</v>
      </c>
      <c r="K25" s="43">
        <v>1383.2</v>
      </c>
      <c r="L25" s="43">
        <v>1383.2</v>
      </c>
      <c r="M25" s="43">
        <v>1384.58</v>
      </c>
      <c r="N25" s="43">
        <v>1384.58</v>
      </c>
      <c r="O25" s="43">
        <v>2214.89</v>
      </c>
      <c r="P25" s="43">
        <v>2214.89</v>
      </c>
      <c r="Q25" s="43">
        <v>2214.89</v>
      </c>
      <c r="R25" s="43">
        <v>2214.89</v>
      </c>
      <c r="S25" s="42">
        <f t="shared" si="1"/>
        <v>1107.4449999999999</v>
      </c>
      <c r="T25" s="44">
        <f t="shared" si="0"/>
        <v>1.7925834735830323E-3</v>
      </c>
      <c r="U25" s="42">
        <f t="shared" si="2"/>
        <v>781.40142302512822</v>
      </c>
      <c r="V25" s="52">
        <f t="shared" si="3"/>
        <v>326.04357697487171</v>
      </c>
    </row>
    <row r="26" spans="1:22" ht="15" customHeight="1" x14ac:dyDescent="0.2">
      <c r="A26" s="3">
        <v>7</v>
      </c>
      <c r="B26" s="41">
        <v>7</v>
      </c>
      <c r="C26" s="53" t="s">
        <v>150</v>
      </c>
      <c r="D26" s="55" t="s">
        <v>12</v>
      </c>
      <c r="E26" s="53" t="s">
        <v>13</v>
      </c>
      <c r="F26" s="55" t="s">
        <v>14</v>
      </c>
      <c r="G26" s="53" t="s">
        <v>39</v>
      </c>
      <c r="H26" s="42">
        <v>1383.2</v>
      </c>
      <c r="I26" s="42">
        <v>2307.1799999999998</v>
      </c>
      <c r="J26" s="43">
        <v>1383.2</v>
      </c>
      <c r="K26" s="43">
        <v>1383.2</v>
      </c>
      <c r="L26" s="43">
        <v>1601.6</v>
      </c>
      <c r="M26" s="43">
        <v>1536.1</v>
      </c>
      <c r="N26" s="43">
        <v>1536.1</v>
      </c>
      <c r="O26" s="43">
        <v>2307.1799999999998</v>
      </c>
      <c r="P26" s="43">
        <v>2307.1799999999998</v>
      </c>
      <c r="Q26" s="43">
        <v>2307.1799999999998</v>
      </c>
      <c r="R26" s="43">
        <v>2307.1799999999998</v>
      </c>
      <c r="S26" s="42">
        <f t="shared" si="1"/>
        <v>1153.5899999999999</v>
      </c>
      <c r="T26" s="44">
        <f t="shared" si="0"/>
        <v>1.7925834735830323E-3</v>
      </c>
      <c r="U26" s="42">
        <f t="shared" si="2"/>
        <v>781.40142302512822</v>
      </c>
      <c r="V26" s="52">
        <f t="shared" si="3"/>
        <v>372.18857697487169</v>
      </c>
    </row>
    <row r="27" spans="1:22" ht="15" customHeight="1" x14ac:dyDescent="0.2">
      <c r="A27" s="3">
        <v>8</v>
      </c>
      <c r="B27" s="41">
        <v>8</v>
      </c>
      <c r="C27" s="53" t="s">
        <v>151</v>
      </c>
      <c r="D27" s="55" t="s">
        <v>100</v>
      </c>
      <c r="E27" s="53" t="s">
        <v>34</v>
      </c>
      <c r="F27" s="55" t="s">
        <v>101</v>
      </c>
      <c r="G27" s="53" t="s">
        <v>39</v>
      </c>
      <c r="H27" s="42">
        <v>1448.72</v>
      </c>
      <c r="I27" s="42">
        <v>2307.1799999999998</v>
      </c>
      <c r="J27" s="43">
        <v>1448.72</v>
      </c>
      <c r="K27" s="43">
        <v>1448.72</v>
      </c>
      <c r="L27" s="43">
        <v>1448.72</v>
      </c>
      <c r="M27" s="43">
        <v>1447.52</v>
      </c>
      <c r="N27" s="43">
        <v>1447.52</v>
      </c>
      <c r="O27" s="43">
        <v>2307.1799999999998</v>
      </c>
      <c r="P27" s="43">
        <v>2307.1799999999998</v>
      </c>
      <c r="Q27" s="43">
        <v>2307.1799999999998</v>
      </c>
      <c r="R27" s="43">
        <v>2307.1799999999998</v>
      </c>
      <c r="S27" s="42">
        <f t="shared" si="1"/>
        <v>1153.5899999999999</v>
      </c>
      <c r="T27" s="44">
        <f t="shared" si="0"/>
        <v>1.8774953223317022E-3</v>
      </c>
      <c r="U27" s="42">
        <f t="shared" si="2"/>
        <v>818.4151746421079</v>
      </c>
      <c r="V27" s="52">
        <f t="shared" si="3"/>
        <v>335.17482535789202</v>
      </c>
    </row>
    <row r="28" spans="1:22" ht="15" customHeight="1" x14ac:dyDescent="0.2">
      <c r="A28" s="3">
        <v>9</v>
      </c>
      <c r="B28" s="41">
        <v>9</v>
      </c>
      <c r="C28" s="53" t="s">
        <v>152</v>
      </c>
      <c r="D28" s="55" t="s">
        <v>153</v>
      </c>
      <c r="E28" s="53" t="s">
        <v>41</v>
      </c>
      <c r="F28" s="55" t="s">
        <v>154</v>
      </c>
      <c r="G28" s="53" t="s">
        <v>39</v>
      </c>
      <c r="H28" s="42">
        <v>1572.48</v>
      </c>
      <c r="I28" s="42">
        <v>2621.8</v>
      </c>
      <c r="J28" s="43">
        <v>1572.48</v>
      </c>
      <c r="K28" s="43">
        <v>1572.48</v>
      </c>
      <c r="L28" s="43">
        <v>1572.48</v>
      </c>
      <c r="M28" s="43">
        <v>1573.39</v>
      </c>
      <c r="N28" s="43">
        <v>1573.39</v>
      </c>
      <c r="O28" s="43">
        <v>2621.8</v>
      </c>
      <c r="P28" s="43">
        <v>2621.8</v>
      </c>
      <c r="Q28" s="43">
        <v>2621.8</v>
      </c>
      <c r="R28" s="43">
        <v>2621.8</v>
      </c>
      <c r="S28" s="42">
        <f t="shared" si="1"/>
        <v>1310.9</v>
      </c>
      <c r="T28" s="44">
        <f t="shared" si="0"/>
        <v>2.0378843699680785E-3</v>
      </c>
      <c r="U28" s="42">
        <f t="shared" si="2"/>
        <v>888.33003880751403</v>
      </c>
      <c r="V28" s="52">
        <f t="shared" si="3"/>
        <v>422.56996119248606</v>
      </c>
    </row>
    <row r="29" spans="1:22" ht="15" customHeight="1" x14ac:dyDescent="0.2">
      <c r="A29" s="3">
        <v>10</v>
      </c>
      <c r="B29" s="41">
        <v>10</v>
      </c>
      <c r="C29" s="53" t="s">
        <v>155</v>
      </c>
      <c r="D29" s="55" t="s">
        <v>140</v>
      </c>
      <c r="E29" s="53" t="s">
        <v>38</v>
      </c>
      <c r="F29" s="55" t="s">
        <v>141</v>
      </c>
      <c r="G29" s="53" t="s">
        <v>156</v>
      </c>
      <c r="H29" s="42">
        <v>1146.5999999999999</v>
      </c>
      <c r="I29" s="42">
        <v>2621.8</v>
      </c>
      <c r="J29" s="43">
        <v>1146.5999999999999</v>
      </c>
      <c r="K29" s="43">
        <v>1302.21</v>
      </c>
      <c r="L29" s="43">
        <v>1302.21</v>
      </c>
      <c r="M29" s="43">
        <v>1305.05</v>
      </c>
      <c r="N29" s="43">
        <v>1305.05</v>
      </c>
      <c r="O29" s="43">
        <v>2621.8</v>
      </c>
      <c r="P29" s="43">
        <v>2621.8</v>
      </c>
      <c r="Q29" s="43">
        <v>2621.8</v>
      </c>
      <c r="R29" s="43">
        <v>2621.8</v>
      </c>
      <c r="S29" s="42">
        <f t="shared" si="1"/>
        <v>1310.9</v>
      </c>
      <c r="T29" s="44">
        <f t="shared" si="0"/>
        <v>1.4859573531017238E-3</v>
      </c>
      <c r="U29" s="42">
        <f t="shared" si="2"/>
        <v>647.74065329714563</v>
      </c>
      <c r="V29" s="52">
        <f t="shared" si="3"/>
        <v>663.15934670285446</v>
      </c>
    </row>
    <row r="30" spans="1:22" ht="15" customHeight="1" x14ac:dyDescent="0.2">
      <c r="A30" s="3">
        <v>11</v>
      </c>
      <c r="B30" s="41">
        <v>11</v>
      </c>
      <c r="C30" s="53" t="s">
        <v>157</v>
      </c>
      <c r="D30" s="55" t="s">
        <v>140</v>
      </c>
      <c r="E30" s="53" t="s">
        <v>38</v>
      </c>
      <c r="F30" s="55" t="s">
        <v>141</v>
      </c>
      <c r="G30" s="53" t="s">
        <v>158</v>
      </c>
      <c r="H30" s="42">
        <v>1004.64</v>
      </c>
      <c r="I30" s="42">
        <v>2307.1799999999998</v>
      </c>
      <c r="J30" s="43">
        <v>1004.64</v>
      </c>
      <c r="K30" s="43">
        <v>1004.64</v>
      </c>
      <c r="L30" s="43">
        <v>1004.64</v>
      </c>
      <c r="M30" s="43">
        <v>1006.97</v>
      </c>
      <c r="N30" s="43">
        <v>1006.97</v>
      </c>
      <c r="O30" s="43">
        <v>2307.1799999999998</v>
      </c>
      <c r="P30" s="43">
        <v>2307.1799999999998</v>
      </c>
      <c r="Q30" s="43">
        <v>2307.1799999999998</v>
      </c>
      <c r="R30" s="43">
        <v>2307.1799999999998</v>
      </c>
      <c r="S30" s="42">
        <f t="shared" si="1"/>
        <v>1153.5899999999999</v>
      </c>
      <c r="T30" s="44">
        <f t="shared" si="0"/>
        <v>1.3019816808129392E-3</v>
      </c>
      <c r="U30" s="42">
        <f t="shared" si="2"/>
        <v>567.54419146035627</v>
      </c>
      <c r="V30" s="52">
        <f t="shared" si="3"/>
        <v>586.04580853964364</v>
      </c>
    </row>
    <row r="31" spans="1:22" ht="15" customHeight="1" x14ac:dyDescent="0.2">
      <c r="A31" s="3">
        <v>12</v>
      </c>
      <c r="B31" s="41">
        <v>12</v>
      </c>
      <c r="C31" s="53" t="s">
        <v>159</v>
      </c>
      <c r="D31" s="55" t="s">
        <v>140</v>
      </c>
      <c r="E31" s="53" t="s">
        <v>38</v>
      </c>
      <c r="F31" s="55" t="s">
        <v>141</v>
      </c>
      <c r="G31" s="53" t="s">
        <v>158</v>
      </c>
      <c r="H31" s="42">
        <v>1004.64</v>
      </c>
      <c r="I31" s="42">
        <v>2214.89</v>
      </c>
      <c r="J31" s="43">
        <v>1004.64</v>
      </c>
      <c r="K31" s="43">
        <v>1004.64</v>
      </c>
      <c r="L31" s="43">
        <v>1004.64</v>
      </c>
      <c r="M31" s="43">
        <v>1006.97</v>
      </c>
      <c r="N31" s="43">
        <v>1006.97</v>
      </c>
      <c r="O31" s="43">
        <v>2307.1799999999998</v>
      </c>
      <c r="P31" s="43">
        <v>2307.1799999999998</v>
      </c>
      <c r="Q31" s="43">
        <v>2214.89</v>
      </c>
      <c r="R31" s="43">
        <v>2214.89</v>
      </c>
      <c r="S31" s="42">
        <f t="shared" si="1"/>
        <v>1153.5899999999999</v>
      </c>
      <c r="T31" s="44">
        <f t="shared" si="0"/>
        <v>1.3019816808129392E-3</v>
      </c>
      <c r="U31" s="42">
        <f t="shared" si="2"/>
        <v>567.54419146035627</v>
      </c>
      <c r="V31" s="52">
        <f t="shared" si="3"/>
        <v>586.04580853964364</v>
      </c>
    </row>
    <row r="32" spans="1:22" ht="15" customHeight="1" x14ac:dyDescent="0.2">
      <c r="A32" s="3">
        <v>13</v>
      </c>
      <c r="B32" s="41">
        <v>13</v>
      </c>
      <c r="C32" s="53" t="s">
        <v>160</v>
      </c>
      <c r="D32" s="55" t="s">
        <v>161</v>
      </c>
      <c r="E32" s="53" t="s">
        <v>42</v>
      </c>
      <c r="F32" s="55" t="s">
        <v>162</v>
      </c>
      <c r="G32" s="53" t="s">
        <v>39</v>
      </c>
      <c r="H32" s="42">
        <v>1004.64</v>
      </c>
      <c r="I32" s="42">
        <v>2214.89</v>
      </c>
      <c r="J32" s="43">
        <v>1004.64</v>
      </c>
      <c r="K32" s="43">
        <v>1004.64</v>
      </c>
      <c r="L32" s="43">
        <v>1004.64</v>
      </c>
      <c r="M32" s="43">
        <v>1006.97</v>
      </c>
      <c r="N32" s="43">
        <v>1006.97</v>
      </c>
      <c r="O32" s="43">
        <v>2307.1799999999998</v>
      </c>
      <c r="P32" s="43">
        <v>2307.1799999999998</v>
      </c>
      <c r="Q32" s="43">
        <v>2214.89</v>
      </c>
      <c r="R32" s="43">
        <v>2214.89</v>
      </c>
      <c r="S32" s="42">
        <f t="shared" si="1"/>
        <v>1153.5899999999999</v>
      </c>
      <c r="T32" s="44">
        <f t="shared" si="0"/>
        <v>1.3019816808129392E-3</v>
      </c>
      <c r="U32" s="42">
        <f t="shared" si="2"/>
        <v>567.54419146035627</v>
      </c>
      <c r="V32" s="52">
        <f t="shared" si="3"/>
        <v>586.04580853964364</v>
      </c>
    </row>
    <row r="33" spans="1:23" ht="15" customHeight="1" x14ac:dyDescent="0.2">
      <c r="A33" s="3">
        <v>14</v>
      </c>
      <c r="B33" s="41">
        <v>14</v>
      </c>
      <c r="C33" s="53" t="s">
        <v>163</v>
      </c>
      <c r="D33" s="55" t="s">
        <v>164</v>
      </c>
      <c r="E33" s="53" t="s">
        <v>43</v>
      </c>
      <c r="F33" s="55" t="s">
        <v>165</v>
      </c>
      <c r="G33" s="53" t="s">
        <v>39</v>
      </c>
      <c r="H33" s="42">
        <v>1266.72</v>
      </c>
      <c r="I33" s="42">
        <v>2443.33</v>
      </c>
      <c r="J33" s="43">
        <v>1266.72</v>
      </c>
      <c r="K33" s="43">
        <v>1266.72</v>
      </c>
      <c r="L33" s="43">
        <v>1266.72</v>
      </c>
      <c r="M33" s="43">
        <v>1269.5</v>
      </c>
      <c r="N33" s="43">
        <v>1269.5</v>
      </c>
      <c r="O33" s="43">
        <v>2545.14</v>
      </c>
      <c r="P33" s="43">
        <v>2545.14</v>
      </c>
      <c r="Q33" s="43">
        <v>2443.33</v>
      </c>
      <c r="R33" s="43">
        <v>2443.33</v>
      </c>
      <c r="S33" s="42">
        <f t="shared" si="1"/>
        <v>1272.57</v>
      </c>
      <c r="T33" s="44">
        <f t="shared" si="0"/>
        <v>1.641629075807619E-3</v>
      </c>
      <c r="U33" s="42">
        <f>U$11*T33</f>
        <v>715.59919792827532</v>
      </c>
      <c r="V33" s="52">
        <f t="shared" si="3"/>
        <v>556.97080207172462</v>
      </c>
    </row>
    <row r="34" spans="1:23" ht="15" customHeight="1" x14ac:dyDescent="0.2">
      <c r="A34" s="3">
        <v>15</v>
      </c>
      <c r="B34" s="41">
        <v>15</v>
      </c>
      <c r="C34" s="53" t="s">
        <v>166</v>
      </c>
      <c r="D34" s="55" t="s">
        <v>140</v>
      </c>
      <c r="E34" s="53" t="s">
        <v>38</v>
      </c>
      <c r="F34" s="55" t="s">
        <v>141</v>
      </c>
      <c r="G34" s="53" t="s">
        <v>167</v>
      </c>
      <c r="H34" s="42">
        <v>48614.26</v>
      </c>
      <c r="I34" s="42">
        <v>48027.98</v>
      </c>
      <c r="J34" s="43">
        <v>48614.26</v>
      </c>
      <c r="K34" s="43">
        <v>47151.31</v>
      </c>
      <c r="L34" s="43">
        <v>45688.36</v>
      </c>
      <c r="M34" s="43">
        <v>45603.99</v>
      </c>
      <c r="N34" s="43">
        <v>44229.18</v>
      </c>
      <c r="O34" s="43">
        <v>59050.46</v>
      </c>
      <c r="P34" s="43">
        <v>57143.5</v>
      </c>
      <c r="Q34" s="43">
        <v>49100.73</v>
      </c>
      <c r="R34" s="43">
        <v>48027.98</v>
      </c>
      <c r="S34" s="42">
        <f t="shared" si="1"/>
        <v>29525.23</v>
      </c>
      <c r="T34" s="44">
        <f t="shared" si="0"/>
        <v>6.3002544141460864E-2</v>
      </c>
      <c r="U34" s="42">
        <f t="shared" ref="U34:U97" si="4">U$11*T34</f>
        <v>27463.311121539595</v>
      </c>
      <c r="V34" s="52">
        <f t="shared" si="3"/>
        <v>2061.9188784604048</v>
      </c>
    </row>
    <row r="35" spans="1:23" ht="15" customHeight="1" x14ac:dyDescent="0.2">
      <c r="A35" s="3">
        <v>16</v>
      </c>
      <c r="B35" s="41">
        <v>16</v>
      </c>
      <c r="C35" s="53" t="s">
        <v>168</v>
      </c>
      <c r="D35" s="55" t="s">
        <v>169</v>
      </c>
      <c r="E35" s="53" t="s">
        <v>170</v>
      </c>
      <c r="F35" s="55" t="s">
        <v>171</v>
      </c>
      <c r="G35" s="53" t="s">
        <v>39</v>
      </c>
      <c r="H35" s="42">
        <v>1303.8499999999999</v>
      </c>
      <c r="I35" s="42">
        <v>8372.2900000000009</v>
      </c>
      <c r="J35" s="43">
        <v>1303.8499999999999</v>
      </c>
      <c r="K35" s="43">
        <v>1303.8499999999999</v>
      </c>
      <c r="L35" s="43">
        <v>1382.47</v>
      </c>
      <c r="M35" s="43">
        <v>1382.49</v>
      </c>
      <c r="N35" s="43">
        <v>1382.49</v>
      </c>
      <c r="O35" s="43">
        <v>2458.9699999999998</v>
      </c>
      <c r="P35" s="43">
        <v>2458.9699999999998</v>
      </c>
      <c r="Q35" s="43">
        <v>8372.2900000000009</v>
      </c>
      <c r="R35" s="43">
        <v>8372.2900000000009</v>
      </c>
      <c r="S35" s="42">
        <f t="shared" si="1"/>
        <v>4186.1450000000004</v>
      </c>
      <c r="T35" s="44">
        <f t="shared" si="0"/>
        <v>1.6897483820353068E-3</v>
      </c>
      <c r="U35" s="42">
        <f t="shared" si="4"/>
        <v>736.57478702379501</v>
      </c>
      <c r="V35" s="52">
        <f t="shared" si="3"/>
        <v>3449.5702129762053</v>
      </c>
    </row>
    <row r="36" spans="1:23" ht="15" customHeight="1" x14ac:dyDescent="0.2">
      <c r="A36" s="3">
        <v>17</v>
      </c>
      <c r="B36" s="41">
        <v>17</v>
      </c>
      <c r="C36" s="53" t="s">
        <v>172</v>
      </c>
      <c r="D36" s="55" t="s">
        <v>102</v>
      </c>
      <c r="E36" s="53" t="s">
        <v>103</v>
      </c>
      <c r="F36" s="55" t="s">
        <v>104</v>
      </c>
      <c r="G36" s="53" t="s">
        <v>120</v>
      </c>
      <c r="H36" s="42">
        <v>1303.8499999999999</v>
      </c>
      <c r="I36" s="42">
        <v>28480.44</v>
      </c>
      <c r="J36" s="43">
        <v>1303.8499999999999</v>
      </c>
      <c r="K36" s="43">
        <v>1303.8499999999999</v>
      </c>
      <c r="L36" s="43">
        <v>1303.8499999999999</v>
      </c>
      <c r="M36" s="43">
        <v>1302.77</v>
      </c>
      <c r="N36" s="43">
        <v>1302.77</v>
      </c>
      <c r="O36" s="43">
        <v>29572.32</v>
      </c>
      <c r="P36" s="43">
        <v>29572.32</v>
      </c>
      <c r="Q36" s="43">
        <v>28480.44</v>
      </c>
      <c r="R36" s="43">
        <v>28480.44</v>
      </c>
      <c r="S36" s="42">
        <f t="shared" si="1"/>
        <v>14786.16</v>
      </c>
      <c r="T36" s="44">
        <f t="shared" si="0"/>
        <v>1.6897483820353068E-3</v>
      </c>
      <c r="U36" s="42">
        <f t="shared" si="4"/>
        <v>736.57478702379501</v>
      </c>
      <c r="V36" s="52">
        <f t="shared" si="3"/>
        <v>14049.585212976204</v>
      </c>
    </row>
    <row r="37" spans="1:23" ht="15" customHeight="1" x14ac:dyDescent="0.2">
      <c r="A37" s="3">
        <v>18</v>
      </c>
      <c r="B37" s="45">
        <v>18</v>
      </c>
      <c r="C37" s="46" t="s">
        <v>173</v>
      </c>
      <c r="D37" s="47" t="s">
        <v>102</v>
      </c>
      <c r="E37" s="46" t="s">
        <v>103</v>
      </c>
      <c r="F37" s="47" t="s">
        <v>104</v>
      </c>
      <c r="G37" s="46" t="s">
        <v>120</v>
      </c>
      <c r="H37" s="49">
        <v>31110.45</v>
      </c>
      <c r="I37" s="49">
        <v>15574.56</v>
      </c>
      <c r="J37" s="59">
        <v>31110.45</v>
      </c>
      <c r="K37" s="59">
        <v>30323.83</v>
      </c>
      <c r="L37" s="59">
        <v>29241.27</v>
      </c>
      <c r="M37" s="59">
        <v>29209.58</v>
      </c>
      <c r="N37" s="59">
        <v>28127.040000000001</v>
      </c>
      <c r="O37" s="59">
        <v>16237.16</v>
      </c>
      <c r="P37" s="59">
        <v>15811.1</v>
      </c>
      <c r="Q37" s="59">
        <v>16055.11</v>
      </c>
      <c r="R37" s="59">
        <v>15574.56</v>
      </c>
      <c r="S37" s="49">
        <f t="shared" si="1"/>
        <v>15555.225</v>
      </c>
      <c r="T37" s="48">
        <f t="shared" si="0"/>
        <v>4.0318159720742659E-2</v>
      </c>
      <c r="U37" s="49">
        <f t="shared" si="4"/>
        <v>17575.007158004697</v>
      </c>
      <c r="V37" s="52">
        <f>S37-U37</f>
        <v>-2019.7821580046966</v>
      </c>
      <c r="W37" s="60"/>
    </row>
    <row r="38" spans="1:23" ht="15" customHeight="1" x14ac:dyDescent="0.2">
      <c r="A38" s="3">
        <v>19</v>
      </c>
      <c r="B38" s="41">
        <v>19</v>
      </c>
      <c r="C38" s="53" t="s">
        <v>174</v>
      </c>
      <c r="D38" s="55" t="s">
        <v>175</v>
      </c>
      <c r="E38" s="53" t="s">
        <v>45</v>
      </c>
      <c r="F38" s="55" t="s">
        <v>176</v>
      </c>
      <c r="G38" s="53" t="s">
        <v>39</v>
      </c>
      <c r="H38" s="42">
        <v>1074.2</v>
      </c>
      <c r="I38" s="42">
        <v>2289.92</v>
      </c>
      <c r="J38" s="43">
        <v>1074.2</v>
      </c>
      <c r="K38" s="43">
        <v>1074.2</v>
      </c>
      <c r="L38" s="43">
        <v>1074.2</v>
      </c>
      <c r="M38" s="43">
        <v>1076.3399999999999</v>
      </c>
      <c r="N38" s="43">
        <v>1076.3399999999999</v>
      </c>
      <c r="O38" s="43">
        <v>2289.92</v>
      </c>
      <c r="P38" s="43">
        <v>2289.92</v>
      </c>
      <c r="Q38" s="43">
        <v>2289.92</v>
      </c>
      <c r="R38" s="43">
        <v>2289.92</v>
      </c>
      <c r="S38" s="42">
        <f t="shared" si="1"/>
        <v>1144.96</v>
      </c>
      <c r="T38" s="44">
        <f t="shared" si="0"/>
        <v>1.3921292418470888E-3</v>
      </c>
      <c r="U38" s="42">
        <f t="shared" si="4"/>
        <v>606.84023179120345</v>
      </c>
      <c r="V38" s="52">
        <f t="shared" si="3"/>
        <v>538.11976820879659</v>
      </c>
    </row>
    <row r="39" spans="1:23" ht="15" customHeight="1" x14ac:dyDescent="0.2">
      <c r="A39" s="3">
        <v>20</v>
      </c>
      <c r="B39" s="41">
        <v>20</v>
      </c>
      <c r="C39" s="53" t="s">
        <v>177</v>
      </c>
      <c r="D39" s="55" t="s">
        <v>178</v>
      </c>
      <c r="E39" s="53" t="s">
        <v>46</v>
      </c>
      <c r="F39" s="55" t="s">
        <v>179</v>
      </c>
      <c r="G39" s="53" t="s">
        <v>39</v>
      </c>
      <c r="H39" s="43">
        <v>1185.55</v>
      </c>
      <c r="I39" s="43">
        <v>12315.93</v>
      </c>
      <c r="J39" s="43">
        <v>1185.55</v>
      </c>
      <c r="K39" s="43">
        <v>1185.55</v>
      </c>
      <c r="L39" s="43">
        <v>1185.55</v>
      </c>
      <c r="M39" s="43">
        <v>1183.97</v>
      </c>
      <c r="N39" s="43">
        <v>1183.97</v>
      </c>
      <c r="O39" s="43">
        <v>12741.53</v>
      </c>
      <c r="P39" s="43">
        <v>12741.53</v>
      </c>
      <c r="Q39" s="43">
        <v>12315.93</v>
      </c>
      <c r="R39" s="43">
        <v>12315.93</v>
      </c>
      <c r="S39" s="42">
        <f t="shared" si="1"/>
        <v>6370.7650000000003</v>
      </c>
      <c r="T39" s="44">
        <f t="shared" si="0"/>
        <v>1.5364353217946528E-3</v>
      </c>
      <c r="U39" s="42">
        <f t="shared" si="4"/>
        <v>669.74440215980383</v>
      </c>
      <c r="V39" s="52">
        <f t="shared" si="3"/>
        <v>5701.0205978401964</v>
      </c>
    </row>
    <row r="40" spans="1:23" ht="15" customHeight="1" x14ac:dyDescent="0.2">
      <c r="A40" s="3">
        <v>21</v>
      </c>
      <c r="B40" s="41">
        <v>21</v>
      </c>
      <c r="C40" s="53" t="s">
        <v>180</v>
      </c>
      <c r="D40" s="55" t="s">
        <v>181</v>
      </c>
      <c r="E40" s="53" t="s">
        <v>47</v>
      </c>
      <c r="F40" s="55" t="s">
        <v>182</v>
      </c>
      <c r="G40" s="53" t="s">
        <v>39</v>
      </c>
      <c r="H40" s="42">
        <v>1185.9100000000001</v>
      </c>
      <c r="I40" s="42">
        <v>8526.56</v>
      </c>
      <c r="J40" s="43">
        <v>1185.9100000000001</v>
      </c>
      <c r="K40" s="43">
        <v>1185.9100000000001</v>
      </c>
      <c r="L40" s="43">
        <v>1185.9100000000001</v>
      </c>
      <c r="M40" s="43">
        <v>1184.33</v>
      </c>
      <c r="N40" s="43">
        <v>1184.33</v>
      </c>
      <c r="O40" s="43">
        <v>8970.57</v>
      </c>
      <c r="P40" s="43">
        <v>8738.01</v>
      </c>
      <c r="Q40" s="43">
        <v>8680.17</v>
      </c>
      <c r="R40" s="43">
        <v>8526.56</v>
      </c>
      <c r="S40" s="42">
        <f t="shared" si="1"/>
        <v>4485.2849999999999</v>
      </c>
      <c r="T40" s="44">
        <f>H40/$H$139</f>
        <v>1.5369018704141512E-3</v>
      </c>
      <c r="U40" s="42">
        <f t="shared" si="4"/>
        <v>669.94777442143561</v>
      </c>
      <c r="V40" s="52">
        <f t="shared" si="3"/>
        <v>3815.3372255785644</v>
      </c>
    </row>
    <row r="41" spans="1:23" ht="15" customHeight="1" x14ac:dyDescent="0.2">
      <c r="A41" s="3">
        <v>22</v>
      </c>
      <c r="B41" s="41">
        <v>22</v>
      </c>
      <c r="C41" s="53" t="s">
        <v>183</v>
      </c>
      <c r="D41" s="55" t="s">
        <v>17</v>
      </c>
      <c r="E41" s="53" t="s">
        <v>18</v>
      </c>
      <c r="F41" s="55" t="s">
        <v>19</v>
      </c>
      <c r="G41" s="53" t="s">
        <v>184</v>
      </c>
      <c r="H41" s="43">
        <v>23139.1</v>
      </c>
      <c r="I41" s="43">
        <v>43455.55</v>
      </c>
      <c r="J41" s="43">
        <v>50256.41</v>
      </c>
      <c r="K41" s="43">
        <v>48308.27</v>
      </c>
      <c r="L41" s="43">
        <v>48308.27</v>
      </c>
      <c r="M41" s="43">
        <v>43596.49</v>
      </c>
      <c r="N41" s="43">
        <v>43596.49</v>
      </c>
      <c r="O41" s="43">
        <v>44811.01</v>
      </c>
      <c r="P41" s="43">
        <v>44811.01</v>
      </c>
      <c r="Q41" s="43">
        <v>43455.55</v>
      </c>
      <c r="R41" s="43">
        <v>43455.55</v>
      </c>
      <c r="S41" s="42">
        <f t="shared" si="1"/>
        <v>25128.205000000002</v>
      </c>
      <c r="T41" s="44">
        <f t="shared" si="0"/>
        <v>2.9987542115084687E-2</v>
      </c>
      <c r="U41" s="42">
        <f t="shared" si="4"/>
        <v>13071.808608676072</v>
      </c>
      <c r="V41" s="52">
        <f t="shared" si="3"/>
        <v>12056.396391323929</v>
      </c>
    </row>
    <row r="42" spans="1:23" ht="15" customHeight="1" x14ac:dyDescent="0.2">
      <c r="A42" s="3">
        <v>23</v>
      </c>
      <c r="B42" s="41">
        <v>23</v>
      </c>
      <c r="C42" s="53" t="s">
        <v>185</v>
      </c>
      <c r="D42" s="55" t="s">
        <v>186</v>
      </c>
      <c r="E42" s="53" t="s">
        <v>28</v>
      </c>
      <c r="F42" s="55" t="s">
        <v>187</v>
      </c>
      <c r="G42" s="53" t="s">
        <v>39</v>
      </c>
      <c r="H42" s="43">
        <v>8641.2199999999993</v>
      </c>
      <c r="I42" s="43">
        <v>14683.77</v>
      </c>
      <c r="J42" s="43">
        <v>8641.2199999999993</v>
      </c>
      <c r="K42" s="43">
        <v>8454.82</v>
      </c>
      <c r="L42" s="43">
        <v>8192.9</v>
      </c>
      <c r="M42" s="43">
        <v>8151.88</v>
      </c>
      <c r="N42" s="43">
        <v>7889.98</v>
      </c>
      <c r="O42" s="43">
        <v>15089.56</v>
      </c>
      <c r="P42" s="43">
        <v>14603.54</v>
      </c>
      <c r="Q42" s="43">
        <v>15193.05</v>
      </c>
      <c r="R42" s="43">
        <v>14683.77</v>
      </c>
      <c r="S42" s="42">
        <f t="shared" si="1"/>
        <v>7596.5249999999996</v>
      </c>
      <c r="T42" s="44">
        <f t="shared" si="0"/>
        <v>1.119874794938922E-2</v>
      </c>
      <c r="U42" s="42">
        <f t="shared" si="4"/>
        <v>4881.6234851599174</v>
      </c>
      <c r="V42" s="52">
        <f t="shared" si="3"/>
        <v>2714.9015148400822</v>
      </c>
    </row>
    <row r="43" spans="1:23" ht="15" customHeight="1" x14ac:dyDescent="0.2">
      <c r="A43" s="3">
        <v>24</v>
      </c>
      <c r="B43" s="41">
        <v>24</v>
      </c>
      <c r="C43" s="53" t="s">
        <v>188</v>
      </c>
      <c r="D43" s="55" t="s">
        <v>186</v>
      </c>
      <c r="E43" s="53" t="s">
        <v>28</v>
      </c>
      <c r="F43" s="55" t="s">
        <v>187</v>
      </c>
      <c r="G43" s="53" t="s">
        <v>39</v>
      </c>
      <c r="H43" s="42">
        <v>2195</v>
      </c>
      <c r="I43" s="42">
        <v>2948.44</v>
      </c>
      <c r="J43" s="43">
        <v>2195</v>
      </c>
      <c r="K43" s="43">
        <v>2125.77</v>
      </c>
      <c r="L43" s="43">
        <v>2056.54</v>
      </c>
      <c r="M43" s="43">
        <v>2055.3000000000002</v>
      </c>
      <c r="N43" s="43">
        <v>1992.92</v>
      </c>
      <c r="O43" s="43">
        <v>3102.07</v>
      </c>
      <c r="P43" s="43">
        <v>3025.26</v>
      </c>
      <c r="Q43" s="43">
        <v>3025.26</v>
      </c>
      <c r="R43" s="43">
        <v>2948.44</v>
      </c>
      <c r="S43" s="42">
        <f t="shared" si="1"/>
        <v>1551.0350000000001</v>
      </c>
      <c r="T43" s="44">
        <f t="shared" si="0"/>
        <v>2.844650610551443E-3</v>
      </c>
      <c r="U43" s="42">
        <f t="shared" si="4"/>
        <v>1240.0058730047399</v>
      </c>
      <c r="V43" s="52">
        <f t="shared" si="3"/>
        <v>311.02912699526019</v>
      </c>
    </row>
    <row r="44" spans="1:23" ht="15" customHeight="1" x14ac:dyDescent="0.2">
      <c r="A44" s="3">
        <v>25</v>
      </c>
      <c r="B44" s="41">
        <v>25</v>
      </c>
      <c r="C44" s="53" t="s">
        <v>189</v>
      </c>
      <c r="D44" s="55" t="s">
        <v>190</v>
      </c>
      <c r="E44" s="53" t="s">
        <v>48</v>
      </c>
      <c r="F44" s="55" t="s">
        <v>191</v>
      </c>
      <c r="G44" s="53" t="s">
        <v>39</v>
      </c>
      <c r="H44" s="42">
        <v>1225.8</v>
      </c>
      <c r="I44" s="42">
        <v>2026.62</v>
      </c>
      <c r="J44" s="43">
        <v>1225.8</v>
      </c>
      <c r="K44" s="43">
        <v>1225.8</v>
      </c>
      <c r="L44" s="43">
        <v>1225.8</v>
      </c>
      <c r="M44" s="43">
        <v>1224.56</v>
      </c>
      <c r="N44" s="43">
        <v>1224.56</v>
      </c>
      <c r="O44" s="43">
        <v>3883.46</v>
      </c>
      <c r="P44" s="43">
        <v>3883.46</v>
      </c>
      <c r="Q44" s="43">
        <v>2026.62</v>
      </c>
      <c r="R44" s="43">
        <v>2026.62</v>
      </c>
      <c r="S44" s="42">
        <f t="shared" si="1"/>
        <v>1941.73</v>
      </c>
      <c r="T44" s="44">
        <f t="shared" si="0"/>
        <v>1.5885980493913251E-3</v>
      </c>
      <c r="U44" s="42">
        <f t="shared" si="4"/>
        <v>692.48255085613221</v>
      </c>
      <c r="V44" s="52">
        <f t="shared" si="3"/>
        <v>1249.2474491438679</v>
      </c>
    </row>
    <row r="45" spans="1:23" ht="15" customHeight="1" x14ac:dyDescent="0.2">
      <c r="A45" s="3">
        <v>26</v>
      </c>
      <c r="B45" s="41">
        <v>26</v>
      </c>
      <c r="C45" s="53" t="s">
        <v>192</v>
      </c>
      <c r="D45" s="55" t="s">
        <v>193</v>
      </c>
      <c r="E45" s="53" t="s">
        <v>49</v>
      </c>
      <c r="F45" s="55" t="s">
        <v>194</v>
      </c>
      <c r="G45" s="53" t="s">
        <v>39</v>
      </c>
      <c r="H45" s="42">
        <v>1296</v>
      </c>
      <c r="I45" s="42">
        <v>2026.62</v>
      </c>
      <c r="J45" s="43">
        <v>1296</v>
      </c>
      <c r="K45" s="43">
        <v>1296</v>
      </c>
      <c r="L45" s="43">
        <v>1296</v>
      </c>
      <c r="M45" s="43">
        <v>1297.04</v>
      </c>
      <c r="N45" s="43">
        <v>1297.04</v>
      </c>
      <c r="O45" s="43">
        <v>2026.62</v>
      </c>
      <c r="P45" s="43">
        <v>2026.62</v>
      </c>
      <c r="Q45" s="43">
        <v>2026.62</v>
      </c>
      <c r="R45" s="43">
        <v>2026.62</v>
      </c>
      <c r="S45" s="42">
        <f t="shared" si="1"/>
        <v>1013.31</v>
      </c>
      <c r="T45" s="44">
        <f t="shared" si="0"/>
        <v>1.6795750301934714E-3</v>
      </c>
      <c r="U45" s="42">
        <f t="shared" si="4"/>
        <v>732.14014187432474</v>
      </c>
      <c r="V45" s="52">
        <f t="shared" si="3"/>
        <v>281.1698581256752</v>
      </c>
    </row>
    <row r="46" spans="1:23" ht="15" customHeight="1" x14ac:dyDescent="0.2">
      <c r="A46" s="3">
        <v>27</v>
      </c>
      <c r="B46" s="41">
        <v>27</v>
      </c>
      <c r="C46" s="53" t="s">
        <v>195</v>
      </c>
      <c r="D46" s="55" t="s">
        <v>118</v>
      </c>
      <c r="E46" s="53" t="s">
        <v>50</v>
      </c>
      <c r="F46" s="55" t="s">
        <v>196</v>
      </c>
      <c r="G46" s="53" t="s">
        <v>39</v>
      </c>
      <c r="H46" s="42">
        <v>15571.58</v>
      </c>
      <c r="I46" s="42">
        <v>17635.759999999998</v>
      </c>
      <c r="J46" s="43">
        <v>15571.58</v>
      </c>
      <c r="K46" s="43">
        <v>15146.19</v>
      </c>
      <c r="L46" s="43">
        <v>14568.75</v>
      </c>
      <c r="M46" s="43">
        <v>14568.85</v>
      </c>
      <c r="N46" s="43">
        <v>14014.99</v>
      </c>
      <c r="O46" s="43">
        <v>19761.650000000001</v>
      </c>
      <c r="P46" s="43">
        <v>19761.650000000001</v>
      </c>
      <c r="Q46" s="43">
        <v>17635.759999999998</v>
      </c>
      <c r="R46" s="43">
        <v>17635.759999999998</v>
      </c>
      <c r="S46" s="42">
        <f t="shared" si="1"/>
        <v>9880.8250000000007</v>
      </c>
      <c r="T46" s="44">
        <f t="shared" si="0"/>
        <v>2.0180275423348808E-2</v>
      </c>
      <c r="U46" s="42">
        <f t="shared" si="4"/>
        <v>8796.7428938328685</v>
      </c>
      <c r="V46" s="52">
        <f t="shared" si="3"/>
        <v>1084.0821061671322</v>
      </c>
    </row>
    <row r="47" spans="1:23" ht="15" customHeight="1" x14ac:dyDescent="0.2">
      <c r="A47" s="3">
        <v>28</v>
      </c>
      <c r="B47" s="41">
        <v>28</v>
      </c>
      <c r="C47" s="53" t="s">
        <v>197</v>
      </c>
      <c r="D47" s="55" t="s">
        <v>118</v>
      </c>
      <c r="E47" s="53" t="s">
        <v>50</v>
      </c>
      <c r="F47" s="55" t="s">
        <v>196</v>
      </c>
      <c r="G47" s="53" t="s">
        <v>39</v>
      </c>
      <c r="H47" s="42">
        <v>1290.5999999999999</v>
      </c>
      <c r="I47" s="42">
        <v>1887.88</v>
      </c>
      <c r="J47" s="43">
        <v>1290.5999999999999</v>
      </c>
      <c r="K47" s="43">
        <v>1290.5999999999999</v>
      </c>
      <c r="L47" s="43">
        <v>1290.5999999999999</v>
      </c>
      <c r="M47" s="43">
        <v>1290.71</v>
      </c>
      <c r="N47" s="43">
        <v>1290.71</v>
      </c>
      <c r="O47" s="43">
        <v>6503.35</v>
      </c>
      <c r="P47" s="43">
        <v>6503.35</v>
      </c>
      <c r="Q47" s="43">
        <v>1887.88</v>
      </c>
      <c r="R47" s="43">
        <v>1887.88</v>
      </c>
      <c r="S47" s="42">
        <f t="shared" si="1"/>
        <v>3251.6750000000002</v>
      </c>
      <c r="T47" s="44">
        <f t="shared" si="0"/>
        <v>1.6725768009009986E-3</v>
      </c>
      <c r="U47" s="42">
        <f t="shared" si="4"/>
        <v>729.08955794984843</v>
      </c>
      <c r="V47" s="52">
        <f t="shared" si="3"/>
        <v>2522.5854420501519</v>
      </c>
    </row>
    <row r="48" spans="1:23" ht="15" customHeight="1" x14ac:dyDescent="0.2">
      <c r="A48" s="3">
        <v>29</v>
      </c>
      <c r="B48" s="45">
        <v>29</v>
      </c>
      <c r="C48" s="46" t="s">
        <v>198</v>
      </c>
      <c r="D48" s="47">
        <v>2200225536</v>
      </c>
      <c r="E48" s="46" t="s">
        <v>376</v>
      </c>
      <c r="F48" s="47">
        <v>75925</v>
      </c>
      <c r="G48" s="46" t="s">
        <v>39</v>
      </c>
      <c r="H48" s="49">
        <v>4341.1000000000004</v>
      </c>
      <c r="I48" s="49">
        <v>3908.67</v>
      </c>
      <c r="J48" s="59">
        <v>4341.1000000000004</v>
      </c>
      <c r="K48" s="59">
        <v>4114.72</v>
      </c>
      <c r="L48" s="59">
        <v>3888.35</v>
      </c>
      <c r="M48" s="59">
        <v>3887.87</v>
      </c>
      <c r="N48" s="59">
        <v>3706.76</v>
      </c>
      <c r="O48" s="59">
        <v>4222.34</v>
      </c>
      <c r="P48" s="59">
        <v>4061.51</v>
      </c>
      <c r="Q48" s="59">
        <v>4065.51</v>
      </c>
      <c r="R48" s="59">
        <v>3908.67</v>
      </c>
      <c r="S48" s="49">
        <f t="shared" si="1"/>
        <v>2170.5500000000002</v>
      </c>
      <c r="T48" s="48">
        <f t="shared" si="0"/>
        <v>5.6259283669543823E-3</v>
      </c>
      <c r="U48" s="49">
        <f t="shared" si="4"/>
        <v>2452.3870138044999</v>
      </c>
      <c r="V48" s="52">
        <f t="shared" si="3"/>
        <v>-281.83701380449975</v>
      </c>
    </row>
    <row r="49" spans="1:22" ht="15" customHeight="1" x14ac:dyDescent="0.2">
      <c r="A49" s="3">
        <v>30</v>
      </c>
      <c r="B49" s="41">
        <v>30</v>
      </c>
      <c r="C49" s="53" t="s">
        <v>199</v>
      </c>
      <c r="D49" s="55" t="s">
        <v>200</v>
      </c>
      <c r="E49" s="53" t="s">
        <v>51</v>
      </c>
      <c r="F49" s="55" t="s">
        <v>201</v>
      </c>
      <c r="G49" s="53" t="s">
        <v>39</v>
      </c>
      <c r="H49" s="42">
        <v>1074.5999999999999</v>
      </c>
      <c r="I49" s="42">
        <v>5218.57</v>
      </c>
      <c r="J49" s="43">
        <v>1074.5999999999999</v>
      </c>
      <c r="K49" s="43">
        <v>1074.5999999999999</v>
      </c>
      <c r="L49" s="43">
        <v>1074.5999999999999</v>
      </c>
      <c r="M49" s="43">
        <v>1073.71</v>
      </c>
      <c r="N49" s="43">
        <v>1073.71</v>
      </c>
      <c r="O49" s="43">
        <v>5406.33</v>
      </c>
      <c r="P49" s="43">
        <v>5406.33</v>
      </c>
      <c r="Q49" s="43">
        <v>5218.57</v>
      </c>
      <c r="R49" s="43">
        <v>5218.57</v>
      </c>
      <c r="S49" s="42">
        <f t="shared" si="1"/>
        <v>2703.165</v>
      </c>
      <c r="T49" s="44">
        <f t="shared" si="0"/>
        <v>1.3926476292020866E-3</v>
      </c>
      <c r="U49" s="42">
        <f t="shared" si="4"/>
        <v>607.06620097079428</v>
      </c>
      <c r="V49" s="52">
        <f t="shared" si="3"/>
        <v>2096.0987990292056</v>
      </c>
    </row>
    <row r="50" spans="1:22" ht="15" customHeight="1" x14ac:dyDescent="0.2">
      <c r="A50" s="3">
        <v>31</v>
      </c>
      <c r="B50" s="41">
        <v>31</v>
      </c>
      <c r="C50" s="53" t="s">
        <v>202</v>
      </c>
      <c r="D50" s="55" t="s">
        <v>140</v>
      </c>
      <c r="E50" s="53" t="s">
        <v>38</v>
      </c>
      <c r="F50" s="55" t="s">
        <v>141</v>
      </c>
      <c r="G50" s="53" t="s">
        <v>203</v>
      </c>
      <c r="H50" s="42">
        <v>27817.23</v>
      </c>
      <c r="I50" s="42">
        <v>32070.95</v>
      </c>
      <c r="J50" s="43">
        <v>27817.23</v>
      </c>
      <c r="K50" s="43">
        <v>27195.98</v>
      </c>
      <c r="L50" s="43">
        <v>26264.12</v>
      </c>
      <c r="M50" s="43">
        <v>26188.14</v>
      </c>
      <c r="N50" s="43">
        <v>25256.27</v>
      </c>
      <c r="O50" s="43">
        <v>34805.769999999997</v>
      </c>
      <c r="P50" s="43">
        <v>33556.410000000003</v>
      </c>
      <c r="Q50" s="43">
        <v>32884.68</v>
      </c>
      <c r="R50" s="43">
        <v>32070.95</v>
      </c>
      <c r="S50" s="42">
        <f t="shared" si="1"/>
        <v>17402.884999999998</v>
      </c>
      <c r="T50" s="44">
        <f t="shared" si="0"/>
        <v>3.60502507076765E-2</v>
      </c>
      <c r="U50" s="42">
        <f t="shared" si="4"/>
        <v>15714.591603974326</v>
      </c>
      <c r="V50" s="52">
        <f t="shared" si="3"/>
        <v>1688.2933960256723</v>
      </c>
    </row>
    <row r="51" spans="1:22" ht="15" customHeight="1" x14ac:dyDescent="0.2">
      <c r="A51" s="3">
        <v>32</v>
      </c>
      <c r="B51" s="41">
        <v>32</v>
      </c>
      <c r="C51" s="53" t="s">
        <v>204</v>
      </c>
      <c r="D51" s="55" t="s">
        <v>205</v>
      </c>
      <c r="E51" s="53" t="s">
        <v>31</v>
      </c>
      <c r="F51" s="55" t="s">
        <v>97</v>
      </c>
      <c r="G51" s="53" t="s">
        <v>39</v>
      </c>
      <c r="H51" s="42">
        <v>29251.13</v>
      </c>
      <c r="I51" s="42">
        <v>38069.800000000003</v>
      </c>
      <c r="J51" s="43">
        <v>29251.13</v>
      </c>
      <c r="K51" s="43">
        <v>28509.1</v>
      </c>
      <c r="L51" s="43">
        <v>27461.200000000001</v>
      </c>
      <c r="M51" s="43">
        <v>27416.59</v>
      </c>
      <c r="N51" s="43">
        <v>26393.19</v>
      </c>
      <c r="O51" s="43">
        <v>42034.67</v>
      </c>
      <c r="P51" s="43">
        <v>38692.89</v>
      </c>
      <c r="Q51" s="43">
        <v>38436.81</v>
      </c>
      <c r="R51" s="43">
        <v>38069.800000000003</v>
      </c>
      <c r="S51" s="42">
        <f t="shared" si="1"/>
        <v>21017.334999999999</v>
      </c>
      <c r="T51" s="44">
        <f t="shared" si="0"/>
        <v>3.7908539778505522E-2</v>
      </c>
      <c r="U51" s="42">
        <f t="shared" si="4"/>
        <v>16524.634620512592</v>
      </c>
      <c r="V51" s="52">
        <f t="shared" si="3"/>
        <v>4492.7003794874072</v>
      </c>
    </row>
    <row r="52" spans="1:22" ht="15" customHeight="1" x14ac:dyDescent="0.2">
      <c r="A52" s="3">
        <v>33</v>
      </c>
      <c r="B52" s="45">
        <v>33</v>
      </c>
      <c r="C52" s="46" t="s">
        <v>206</v>
      </c>
      <c r="D52" s="47" t="s">
        <v>85</v>
      </c>
      <c r="E52" s="46" t="s">
        <v>24</v>
      </c>
      <c r="F52" s="47" t="s">
        <v>86</v>
      </c>
      <c r="G52" s="46" t="s">
        <v>39</v>
      </c>
      <c r="H52" s="49">
        <v>5105.45</v>
      </c>
      <c r="I52" s="49">
        <v>4341.8900000000003</v>
      </c>
      <c r="J52" s="59">
        <v>5105.45</v>
      </c>
      <c r="K52" s="59">
        <v>4835.24</v>
      </c>
      <c r="L52" s="59">
        <v>4565.0200000000004</v>
      </c>
      <c r="M52" s="59">
        <v>4562.96</v>
      </c>
      <c r="N52" s="59">
        <v>4346.79</v>
      </c>
      <c r="O52" s="59">
        <v>4716.5</v>
      </c>
      <c r="P52" s="59">
        <v>4529.1899999999996</v>
      </c>
      <c r="Q52" s="59">
        <v>4529.1899999999996</v>
      </c>
      <c r="R52" s="59">
        <v>4341.8900000000003</v>
      </c>
      <c r="S52" s="49">
        <f t="shared" si="1"/>
        <v>2552.7249999999999</v>
      </c>
      <c r="T52" s="48">
        <f t="shared" ref="T52:T83" si="5">H52/$H$139</f>
        <v>6.6165018039361567E-3</v>
      </c>
      <c r="U52" s="49">
        <f t="shared" si="4"/>
        <v>2884.1858698551478</v>
      </c>
      <c r="V52" s="52">
        <f t="shared" si="3"/>
        <v>-331.46086985514785</v>
      </c>
    </row>
    <row r="53" spans="1:22" ht="15" customHeight="1" x14ac:dyDescent="0.2">
      <c r="A53" s="3">
        <v>34</v>
      </c>
      <c r="B53" s="41">
        <v>34</v>
      </c>
      <c r="C53" s="53" t="s">
        <v>207</v>
      </c>
      <c r="D53" s="54" t="s">
        <v>378</v>
      </c>
      <c r="E53" s="53" t="s">
        <v>377</v>
      </c>
      <c r="F53" s="55">
        <v>43168</v>
      </c>
      <c r="G53" s="53" t="s">
        <v>39</v>
      </c>
      <c r="H53" s="42">
        <v>5050.3900000000003</v>
      </c>
      <c r="I53" s="42">
        <v>37181.29</v>
      </c>
      <c r="J53" s="43">
        <v>5050.3900000000003</v>
      </c>
      <c r="K53" s="43">
        <v>4958.34</v>
      </c>
      <c r="L53" s="43">
        <v>4820.2700000000004</v>
      </c>
      <c r="M53" s="43">
        <v>4818.21</v>
      </c>
      <c r="N53" s="43">
        <v>4680.1400000000003</v>
      </c>
      <c r="O53" s="43">
        <v>39692.33</v>
      </c>
      <c r="P53" s="43">
        <v>38436.81</v>
      </c>
      <c r="Q53" s="43">
        <v>38436.81</v>
      </c>
      <c r="R53" s="43">
        <v>37181.29</v>
      </c>
      <c r="S53" s="42">
        <f t="shared" si="1"/>
        <v>19846.165000000001</v>
      </c>
      <c r="T53" s="44">
        <f t="shared" si="5"/>
        <v>6.5451457845206841E-3</v>
      </c>
      <c r="U53" s="42">
        <f t="shared" si="4"/>
        <v>2853.0812122844686</v>
      </c>
      <c r="V53" s="52">
        <f t="shared" si="3"/>
        <v>16993.083787715532</v>
      </c>
    </row>
    <row r="54" spans="1:22" ht="15" customHeight="1" x14ac:dyDescent="0.2">
      <c r="A54" s="3">
        <v>35</v>
      </c>
      <c r="B54" s="41">
        <v>35</v>
      </c>
      <c r="C54" s="53" t="s">
        <v>208</v>
      </c>
      <c r="D54" s="55" t="s">
        <v>121</v>
      </c>
      <c r="E54" s="53" t="s">
        <v>52</v>
      </c>
      <c r="F54" s="55" t="s">
        <v>209</v>
      </c>
      <c r="G54" s="53" t="s">
        <v>39</v>
      </c>
      <c r="H54" s="42">
        <v>12855.02</v>
      </c>
      <c r="I54" s="42">
        <v>14208.34</v>
      </c>
      <c r="J54" s="43">
        <v>12855.02</v>
      </c>
      <c r="K54" s="43">
        <v>12571.91</v>
      </c>
      <c r="L54" s="43">
        <v>12147.26</v>
      </c>
      <c r="M54" s="43">
        <v>12110.05</v>
      </c>
      <c r="N54" s="43">
        <v>11685.4</v>
      </c>
      <c r="O54" s="43">
        <v>17972.560000000001</v>
      </c>
      <c r="P54" s="43">
        <v>17314.13</v>
      </c>
      <c r="Q54" s="43">
        <v>14568.85</v>
      </c>
      <c r="R54" s="43">
        <v>14208.34</v>
      </c>
      <c r="S54" s="42">
        <f t="shared" si="1"/>
        <v>8986.2800000000007</v>
      </c>
      <c r="T54" s="44">
        <f t="shared" si="5"/>
        <v>1.6659699540615493E-2</v>
      </c>
      <c r="U54" s="42">
        <f t="shared" si="4"/>
        <v>7262.0958075596318</v>
      </c>
      <c r="V54" s="52">
        <f t="shared" si="3"/>
        <v>1724.1841924403689</v>
      </c>
    </row>
    <row r="55" spans="1:22" ht="15" customHeight="1" x14ac:dyDescent="0.2">
      <c r="A55" s="3">
        <v>36</v>
      </c>
      <c r="B55" s="41">
        <v>36</v>
      </c>
      <c r="C55" s="53" t="s">
        <v>210</v>
      </c>
      <c r="D55" s="55" t="s">
        <v>94</v>
      </c>
      <c r="E55" s="53" t="s">
        <v>30</v>
      </c>
      <c r="F55" s="55" t="s">
        <v>95</v>
      </c>
      <c r="G55" s="53" t="s">
        <v>39</v>
      </c>
      <c r="H55" s="42">
        <v>9287.1299999999992</v>
      </c>
      <c r="I55" s="42">
        <v>10662.96</v>
      </c>
      <c r="J55" s="43">
        <v>9287.1299999999992</v>
      </c>
      <c r="K55" s="43">
        <v>8971.26</v>
      </c>
      <c r="L55" s="43">
        <v>8655.39</v>
      </c>
      <c r="M55" s="43">
        <v>8621.89</v>
      </c>
      <c r="N55" s="43">
        <v>8411.32</v>
      </c>
      <c r="O55" s="43">
        <v>11077.44</v>
      </c>
      <c r="P55" s="43">
        <v>10807.16</v>
      </c>
      <c r="Q55" s="43">
        <v>10937.18</v>
      </c>
      <c r="R55" s="43">
        <v>10662.96</v>
      </c>
      <c r="S55" s="42">
        <f t="shared" si="1"/>
        <v>5538.72</v>
      </c>
      <c r="T55" s="44">
        <f t="shared" si="5"/>
        <v>1.203582689055609E-2</v>
      </c>
      <c r="U55" s="42">
        <f t="shared" si="4"/>
        <v>5246.512867133717</v>
      </c>
      <c r="V55" s="52">
        <f t="shared" si="3"/>
        <v>292.20713286628325</v>
      </c>
    </row>
    <row r="56" spans="1:22" ht="15" customHeight="1" x14ac:dyDescent="0.2">
      <c r="A56" s="3">
        <v>37</v>
      </c>
      <c r="B56" s="41">
        <v>37</v>
      </c>
      <c r="C56" s="53" t="s">
        <v>211</v>
      </c>
      <c r="D56" s="55" t="s">
        <v>121</v>
      </c>
      <c r="E56" s="53" t="s">
        <v>52</v>
      </c>
      <c r="F56" s="55" t="s">
        <v>209</v>
      </c>
      <c r="G56" s="53" t="s">
        <v>39</v>
      </c>
      <c r="H56" s="42">
        <v>1171.8</v>
      </c>
      <c r="I56" s="42">
        <v>2026.62</v>
      </c>
      <c r="J56" s="43">
        <v>1171.8</v>
      </c>
      <c r="K56" s="43">
        <v>1171.8</v>
      </c>
      <c r="L56" s="43">
        <v>1171.8</v>
      </c>
      <c r="M56" s="43">
        <v>1171.32</v>
      </c>
      <c r="N56" s="43">
        <v>1171.32</v>
      </c>
      <c r="O56" s="43">
        <v>2026.62</v>
      </c>
      <c r="P56" s="43">
        <v>2026.62</v>
      </c>
      <c r="Q56" s="43">
        <v>2026.62</v>
      </c>
      <c r="R56" s="43">
        <v>2026.62</v>
      </c>
      <c r="S56" s="42">
        <f t="shared" si="1"/>
        <v>1013.31</v>
      </c>
      <c r="T56" s="44">
        <f t="shared" si="5"/>
        <v>1.5186157564665971E-3</v>
      </c>
      <c r="U56" s="42">
        <f t="shared" si="4"/>
        <v>661.97671161136873</v>
      </c>
      <c r="V56" s="52">
        <f t="shared" si="3"/>
        <v>351.33328838863122</v>
      </c>
    </row>
    <row r="57" spans="1:22" ht="15" customHeight="1" x14ac:dyDescent="0.2">
      <c r="A57" s="3">
        <v>38</v>
      </c>
      <c r="B57" s="41">
        <v>38</v>
      </c>
      <c r="C57" s="53" t="s">
        <v>212</v>
      </c>
      <c r="D57" s="55" t="s">
        <v>213</v>
      </c>
      <c r="E57" s="53" t="s">
        <v>53</v>
      </c>
      <c r="F57" s="55" t="s">
        <v>214</v>
      </c>
      <c r="G57" s="53" t="s">
        <v>39</v>
      </c>
      <c r="H57" s="42">
        <v>1171.8</v>
      </c>
      <c r="I57" s="42">
        <v>2026.62</v>
      </c>
      <c r="J57" s="43">
        <v>1171.8</v>
      </c>
      <c r="K57" s="43">
        <v>1171.8</v>
      </c>
      <c r="L57" s="43">
        <v>1171.8</v>
      </c>
      <c r="M57" s="43">
        <v>1171.32</v>
      </c>
      <c r="N57" s="43">
        <v>1171.32</v>
      </c>
      <c r="O57" s="43">
        <v>2026.62</v>
      </c>
      <c r="P57" s="43">
        <v>2026.62</v>
      </c>
      <c r="Q57" s="43">
        <v>2026.62</v>
      </c>
      <c r="R57" s="43">
        <v>2026.62</v>
      </c>
      <c r="S57" s="42">
        <f t="shared" si="1"/>
        <v>1013.31</v>
      </c>
      <c r="T57" s="44">
        <f t="shared" si="5"/>
        <v>1.5186157564665971E-3</v>
      </c>
      <c r="U57" s="42">
        <f t="shared" si="4"/>
        <v>661.97671161136873</v>
      </c>
      <c r="V57" s="52">
        <f t="shared" si="3"/>
        <v>351.33328838863122</v>
      </c>
    </row>
    <row r="58" spans="1:22" ht="15" customHeight="1" x14ac:dyDescent="0.2">
      <c r="A58" s="3">
        <v>39</v>
      </c>
      <c r="B58" s="41">
        <v>39</v>
      </c>
      <c r="C58" s="53" t="s">
        <v>215</v>
      </c>
      <c r="D58" s="55" t="s">
        <v>9</v>
      </c>
      <c r="E58" s="53" t="s">
        <v>10</v>
      </c>
      <c r="F58" s="55" t="s">
        <v>11</v>
      </c>
      <c r="G58" s="53" t="s">
        <v>39</v>
      </c>
      <c r="H58" s="42">
        <v>1485</v>
      </c>
      <c r="I58" s="42">
        <v>2291.1</v>
      </c>
      <c r="J58" s="43">
        <v>1485</v>
      </c>
      <c r="K58" s="43">
        <v>10207.969999999999</v>
      </c>
      <c r="L58" s="43">
        <v>1485</v>
      </c>
      <c r="M58" s="43">
        <v>1443.79</v>
      </c>
      <c r="N58" s="43">
        <v>1443.79</v>
      </c>
      <c r="O58" s="43">
        <v>2291.1</v>
      </c>
      <c r="P58" s="43">
        <v>2291.1</v>
      </c>
      <c r="Q58" s="43">
        <v>2291.1</v>
      </c>
      <c r="R58" s="43">
        <v>2291.1</v>
      </c>
      <c r="S58" s="42">
        <f t="shared" si="1"/>
        <v>5103.9849999999997</v>
      </c>
      <c r="T58" s="44">
        <f t="shared" si="5"/>
        <v>1.9245130554300194E-3</v>
      </c>
      <c r="U58" s="42">
        <f t="shared" si="4"/>
        <v>838.9105792309972</v>
      </c>
      <c r="V58" s="52">
        <f t="shared" si="3"/>
        <v>4265.0744207690022</v>
      </c>
    </row>
    <row r="59" spans="1:22" ht="15" customHeight="1" x14ac:dyDescent="0.2">
      <c r="A59" s="3">
        <v>40</v>
      </c>
      <c r="B59" s="41">
        <v>40</v>
      </c>
      <c r="C59" s="53" t="s">
        <v>216</v>
      </c>
      <c r="D59" s="55" t="s">
        <v>217</v>
      </c>
      <c r="E59" s="53" t="s">
        <v>29</v>
      </c>
      <c r="F59" s="55" t="s">
        <v>218</v>
      </c>
      <c r="G59" s="53" t="s">
        <v>39</v>
      </c>
      <c r="H59" s="42">
        <v>6092.29</v>
      </c>
      <c r="I59" s="42">
        <v>14566.95</v>
      </c>
      <c r="J59" s="43">
        <v>6092.29</v>
      </c>
      <c r="K59" s="43">
        <v>5103.99</v>
      </c>
      <c r="L59" s="43">
        <v>5013.5200000000004</v>
      </c>
      <c r="M59" s="43">
        <v>4997.01</v>
      </c>
      <c r="N59" s="43">
        <v>4832.9799999999996</v>
      </c>
      <c r="O59" s="43">
        <v>15728.45</v>
      </c>
      <c r="P59" s="43">
        <v>15147.7</v>
      </c>
      <c r="Q59" s="43">
        <v>15147.7</v>
      </c>
      <c r="R59" s="43">
        <v>14566.95</v>
      </c>
      <c r="S59" s="42">
        <f t="shared" si="1"/>
        <v>7864.2250000000004</v>
      </c>
      <c r="T59" s="44">
        <f t="shared" si="5"/>
        <v>7.8954152474516853E-3</v>
      </c>
      <c r="U59" s="42">
        <f t="shared" si="4"/>
        <v>3441.6744328237114</v>
      </c>
      <c r="V59" s="52">
        <f t="shared" si="3"/>
        <v>4422.5505671762894</v>
      </c>
    </row>
    <row r="60" spans="1:22" ht="15" customHeight="1" x14ac:dyDescent="0.2">
      <c r="A60" s="3">
        <v>41</v>
      </c>
      <c r="B60" s="41">
        <v>41</v>
      </c>
      <c r="C60" s="53" t="s">
        <v>219</v>
      </c>
      <c r="D60" s="55" t="s">
        <v>220</v>
      </c>
      <c r="E60" s="53" t="s">
        <v>221</v>
      </c>
      <c r="F60" s="55" t="s">
        <v>222</v>
      </c>
      <c r="G60" s="53" t="s">
        <v>39</v>
      </c>
      <c r="H60" s="42">
        <v>6092.29</v>
      </c>
      <c r="I60" s="42">
        <v>9049.09</v>
      </c>
      <c r="J60" s="43">
        <v>6092.29</v>
      </c>
      <c r="K60" s="43">
        <v>5103.99</v>
      </c>
      <c r="L60" s="43">
        <v>5013.5200000000004</v>
      </c>
      <c r="M60" s="43">
        <v>4997.01</v>
      </c>
      <c r="N60" s="43">
        <v>4832.9799999999996</v>
      </c>
      <c r="O60" s="43">
        <v>9737.64</v>
      </c>
      <c r="P60" s="43">
        <v>9393.3700000000008</v>
      </c>
      <c r="Q60" s="43">
        <v>9383.3700000000008</v>
      </c>
      <c r="R60" s="43">
        <v>9049.09</v>
      </c>
      <c r="S60" s="42">
        <f t="shared" si="1"/>
        <v>4868.82</v>
      </c>
      <c r="T60" s="44">
        <f t="shared" si="5"/>
        <v>7.8954152474516853E-3</v>
      </c>
      <c r="U60" s="42">
        <f t="shared" si="4"/>
        <v>3441.6744328237114</v>
      </c>
      <c r="V60" s="52">
        <f t="shared" si="3"/>
        <v>1427.1455671762883</v>
      </c>
    </row>
    <row r="61" spans="1:22" ht="15" customHeight="1" x14ac:dyDescent="0.2">
      <c r="A61" s="3">
        <v>42</v>
      </c>
      <c r="B61" s="41">
        <v>42</v>
      </c>
      <c r="C61" s="53" t="s">
        <v>223</v>
      </c>
      <c r="D61" s="55" t="s">
        <v>1</v>
      </c>
      <c r="E61" s="53" t="s">
        <v>2</v>
      </c>
      <c r="F61" s="55" t="s">
        <v>3</v>
      </c>
      <c r="G61" s="53" t="s">
        <v>39</v>
      </c>
      <c r="H61" s="42">
        <v>7433.86</v>
      </c>
      <c r="I61" s="42">
        <v>18308.86</v>
      </c>
      <c r="J61" s="43">
        <v>7433.86</v>
      </c>
      <c r="K61" s="43">
        <v>7286.97</v>
      </c>
      <c r="L61" s="43">
        <v>7045.05</v>
      </c>
      <c r="M61" s="43">
        <v>7004.03</v>
      </c>
      <c r="N61" s="43">
        <v>6783.7</v>
      </c>
      <c r="O61" s="43">
        <v>18225.66</v>
      </c>
      <c r="P61" s="43">
        <v>18225.66</v>
      </c>
      <c r="Q61" s="43">
        <v>18308.86</v>
      </c>
      <c r="R61" s="43">
        <v>18308.86</v>
      </c>
      <c r="S61" s="42">
        <f t="shared" si="1"/>
        <v>9154.43</v>
      </c>
      <c r="T61" s="44">
        <f t="shared" si="5"/>
        <v>9.6340475570633015E-3</v>
      </c>
      <c r="U61" s="42">
        <f t="shared" si="4"/>
        <v>4199.5581134829226</v>
      </c>
      <c r="V61" s="52">
        <f t="shared" si="3"/>
        <v>4954.8718865170777</v>
      </c>
    </row>
    <row r="62" spans="1:22" ht="15" customHeight="1" x14ac:dyDescent="0.2">
      <c r="A62" s="3">
        <v>43</v>
      </c>
      <c r="B62" s="41">
        <v>43</v>
      </c>
      <c r="C62" s="53" t="s">
        <v>224</v>
      </c>
      <c r="D62" s="55" t="s">
        <v>1</v>
      </c>
      <c r="E62" s="53" t="s">
        <v>2</v>
      </c>
      <c r="F62" s="55" t="s">
        <v>3</v>
      </c>
      <c r="G62" s="53" t="s">
        <v>39</v>
      </c>
      <c r="H62" s="42">
        <v>1279.8</v>
      </c>
      <c r="I62" s="42">
        <v>1844.14</v>
      </c>
      <c r="J62" s="43">
        <v>1279.8</v>
      </c>
      <c r="K62" s="43">
        <v>1279.8</v>
      </c>
      <c r="L62" s="43">
        <v>1279.8</v>
      </c>
      <c r="M62" s="43">
        <v>1277.8</v>
      </c>
      <c r="N62" s="43">
        <v>1277.8</v>
      </c>
      <c r="O62" s="43">
        <v>1510.86</v>
      </c>
      <c r="P62" s="43">
        <v>1510.86</v>
      </c>
      <c r="Q62" s="43">
        <v>1844.14</v>
      </c>
      <c r="R62" s="43">
        <v>1844.14</v>
      </c>
      <c r="S62" s="42">
        <f t="shared" si="1"/>
        <v>922.07</v>
      </c>
      <c r="T62" s="44">
        <f t="shared" si="5"/>
        <v>1.6585803423160531E-3</v>
      </c>
      <c r="U62" s="42">
        <f t="shared" si="4"/>
        <v>722.9883901008958</v>
      </c>
      <c r="V62" s="52">
        <f t="shared" si="3"/>
        <v>199.08160989910425</v>
      </c>
    </row>
    <row r="63" spans="1:22" ht="15" customHeight="1" x14ac:dyDescent="0.2">
      <c r="A63" s="3">
        <v>44</v>
      </c>
      <c r="B63" s="45">
        <v>44</v>
      </c>
      <c r="C63" s="46" t="s">
        <v>225</v>
      </c>
      <c r="D63" s="47" t="s">
        <v>226</v>
      </c>
      <c r="E63" s="46" t="s">
        <v>54</v>
      </c>
      <c r="F63" s="47" t="s">
        <v>227</v>
      </c>
      <c r="G63" s="46" t="s">
        <v>39</v>
      </c>
      <c r="H63" s="49">
        <v>4272.1899999999996</v>
      </c>
      <c r="I63" s="49">
        <v>2982.77</v>
      </c>
      <c r="J63" s="59">
        <v>4272.1899999999996</v>
      </c>
      <c r="K63" s="59">
        <v>4058.45</v>
      </c>
      <c r="L63" s="59">
        <v>3844.7</v>
      </c>
      <c r="M63" s="59">
        <v>3842.7</v>
      </c>
      <c r="N63" s="59">
        <v>3671.71</v>
      </c>
      <c r="O63" s="59">
        <v>2929.32</v>
      </c>
      <c r="P63" s="59">
        <v>2786.19</v>
      </c>
      <c r="Q63" s="59">
        <v>3119.47</v>
      </c>
      <c r="R63" s="59">
        <v>2982.77</v>
      </c>
      <c r="S63" s="49">
        <f t="shared" si="1"/>
        <v>2136.0949999999998</v>
      </c>
      <c r="T63" s="48">
        <f t="shared" si="5"/>
        <v>5.5366231853721031E-3</v>
      </c>
      <c r="U63" s="49">
        <f t="shared" si="4"/>
        <v>2413.458173390487</v>
      </c>
      <c r="V63" s="52">
        <f t="shared" si="3"/>
        <v>-277.36317339048719</v>
      </c>
    </row>
    <row r="64" spans="1:22" ht="15" customHeight="1" x14ac:dyDescent="0.2">
      <c r="A64" s="3">
        <v>45</v>
      </c>
      <c r="B64" s="41">
        <v>45</v>
      </c>
      <c r="C64" s="53" t="s">
        <v>228</v>
      </c>
      <c r="D64" s="55" t="s">
        <v>229</v>
      </c>
      <c r="E64" s="53" t="s">
        <v>55</v>
      </c>
      <c r="F64" s="55" t="s">
        <v>230</v>
      </c>
      <c r="G64" s="53" t="s">
        <v>39</v>
      </c>
      <c r="H64" s="42">
        <v>4292.3599999999997</v>
      </c>
      <c r="I64" s="42">
        <v>6522.36</v>
      </c>
      <c r="J64" s="43">
        <v>4292.3599999999997</v>
      </c>
      <c r="K64" s="43">
        <v>4080.65</v>
      </c>
      <c r="L64" s="43">
        <v>3868.93</v>
      </c>
      <c r="M64" s="43">
        <v>3836.04</v>
      </c>
      <c r="N64" s="43">
        <v>3677.26</v>
      </c>
      <c r="O64" s="43">
        <v>6569.31</v>
      </c>
      <c r="P64" s="43">
        <v>6569.31</v>
      </c>
      <c r="Q64" s="43">
        <v>6522.36</v>
      </c>
      <c r="R64" s="43">
        <v>6522.36</v>
      </c>
      <c r="S64" s="42">
        <f t="shared" si="1"/>
        <v>3284.6550000000002</v>
      </c>
      <c r="T64" s="44">
        <f t="shared" si="5"/>
        <v>5.5627628677478768E-3</v>
      </c>
      <c r="U64" s="42">
        <f t="shared" si="4"/>
        <v>2424.8526692713554</v>
      </c>
      <c r="V64" s="52">
        <f t="shared" si="3"/>
        <v>859.80233072864485</v>
      </c>
    </row>
    <row r="65" spans="1:22" ht="15" customHeight="1" x14ac:dyDescent="0.2">
      <c r="A65" s="3">
        <v>46</v>
      </c>
      <c r="B65" s="41">
        <v>46</v>
      </c>
      <c r="C65" s="53" t="s">
        <v>231</v>
      </c>
      <c r="D65" s="55" t="s">
        <v>229</v>
      </c>
      <c r="E65" s="53" t="s">
        <v>55</v>
      </c>
      <c r="F65" s="55" t="s">
        <v>230</v>
      </c>
      <c r="G65" s="53" t="s">
        <v>39</v>
      </c>
      <c r="H65" s="42">
        <v>4697.3</v>
      </c>
      <c r="I65" s="42">
        <v>12465.45</v>
      </c>
      <c r="J65" s="43">
        <v>4697.3</v>
      </c>
      <c r="K65" s="43">
        <v>4457.82</v>
      </c>
      <c r="L65" s="43">
        <v>4218.34</v>
      </c>
      <c r="M65" s="43">
        <v>4182.33</v>
      </c>
      <c r="N65" s="43">
        <v>3990.75</v>
      </c>
      <c r="O65" s="43">
        <v>12856.18</v>
      </c>
      <c r="P65" s="43">
        <v>12856.18</v>
      </c>
      <c r="Q65" s="43">
        <v>12465.45</v>
      </c>
      <c r="R65" s="43">
        <v>12465.45</v>
      </c>
      <c r="S65" s="42">
        <f t="shared" si="1"/>
        <v>6428.09</v>
      </c>
      <c r="T65" s="44">
        <f t="shared" si="5"/>
        <v>6.0875523065800881E-3</v>
      </c>
      <c r="U65" s="42">
        <f t="shared" si="4"/>
        <v>2653.6125682301436</v>
      </c>
      <c r="V65" s="52">
        <f t="shared" si="3"/>
        <v>3774.4774317698566</v>
      </c>
    </row>
    <row r="66" spans="1:22" ht="15" customHeight="1" x14ac:dyDescent="0.2">
      <c r="A66" s="3">
        <v>47</v>
      </c>
      <c r="B66" s="41">
        <v>47</v>
      </c>
      <c r="C66" s="53" t="s">
        <v>232</v>
      </c>
      <c r="D66" s="55" t="s">
        <v>124</v>
      </c>
      <c r="E66" s="53" t="s">
        <v>56</v>
      </c>
      <c r="F66" s="55" t="s">
        <v>233</v>
      </c>
      <c r="G66" s="53" t="s">
        <v>39</v>
      </c>
      <c r="H66" s="42">
        <v>3816.31</v>
      </c>
      <c r="I66" s="42">
        <v>4499.54</v>
      </c>
      <c r="J66" s="43">
        <v>3816.31</v>
      </c>
      <c r="K66" s="43">
        <v>3575.04</v>
      </c>
      <c r="L66" s="43">
        <v>3395.26</v>
      </c>
      <c r="M66" s="43">
        <v>3358.06</v>
      </c>
      <c r="N66" s="43">
        <v>3234.11</v>
      </c>
      <c r="O66" s="43">
        <v>4901.6000000000004</v>
      </c>
      <c r="P66" s="43">
        <v>4700.58</v>
      </c>
      <c r="Q66" s="43">
        <v>4700.58</v>
      </c>
      <c r="R66" s="43">
        <v>4499.54</v>
      </c>
      <c r="S66" s="42">
        <f t="shared" si="1"/>
        <v>2450.8000000000002</v>
      </c>
      <c r="T66" s="44">
        <f t="shared" si="5"/>
        <v>4.9458171168809007E-3</v>
      </c>
      <c r="U66" s="42">
        <f t="shared" si="4"/>
        <v>2155.9210994108062</v>
      </c>
      <c r="V66" s="52">
        <f t="shared" si="3"/>
        <v>294.87890058919402</v>
      </c>
    </row>
    <row r="67" spans="1:22" ht="15" customHeight="1" x14ac:dyDescent="0.2">
      <c r="A67" s="3">
        <v>48</v>
      </c>
      <c r="B67" s="41">
        <v>48</v>
      </c>
      <c r="C67" s="53" t="s">
        <v>234</v>
      </c>
      <c r="D67" s="55" t="s">
        <v>193</v>
      </c>
      <c r="E67" s="53" t="s">
        <v>49</v>
      </c>
      <c r="F67" s="55" t="s">
        <v>194</v>
      </c>
      <c r="G67" s="53" t="s">
        <v>39</v>
      </c>
      <c r="H67" s="42">
        <v>1339.2</v>
      </c>
      <c r="I67" s="42">
        <v>2066.3200000000002</v>
      </c>
      <c r="J67" s="43">
        <v>1339.2</v>
      </c>
      <c r="K67" s="43">
        <v>1339.2</v>
      </c>
      <c r="L67" s="43">
        <v>1339.2</v>
      </c>
      <c r="M67" s="43">
        <v>1340.27</v>
      </c>
      <c r="N67" s="43">
        <v>1340.27</v>
      </c>
      <c r="O67" s="43">
        <v>2066.3200000000002</v>
      </c>
      <c r="P67" s="43">
        <v>2066.3200000000002</v>
      </c>
      <c r="Q67" s="43">
        <v>2066.3200000000002</v>
      </c>
      <c r="R67" s="43">
        <v>2066.3200000000002</v>
      </c>
      <c r="S67" s="42">
        <f t="shared" si="1"/>
        <v>1033.1600000000001</v>
      </c>
      <c r="T67" s="44">
        <f t="shared" si="5"/>
        <v>1.7355608645332539E-3</v>
      </c>
      <c r="U67" s="42">
        <f t="shared" si="4"/>
        <v>756.54481327013571</v>
      </c>
      <c r="V67" s="52">
        <f t="shared" si="3"/>
        <v>276.61518672986438</v>
      </c>
    </row>
    <row r="68" spans="1:22" ht="15" customHeight="1" x14ac:dyDescent="0.2">
      <c r="A68" s="3">
        <v>49</v>
      </c>
      <c r="B68" s="41">
        <v>49</v>
      </c>
      <c r="C68" s="53" t="s">
        <v>235</v>
      </c>
      <c r="D68" s="55" t="s">
        <v>236</v>
      </c>
      <c r="E68" s="53" t="s">
        <v>57</v>
      </c>
      <c r="F68" s="55" t="s">
        <v>237</v>
      </c>
      <c r="G68" s="53" t="s">
        <v>39</v>
      </c>
      <c r="H68" s="42">
        <v>1227.5999999999999</v>
      </c>
      <c r="I68" s="42">
        <v>8983.25</v>
      </c>
      <c r="J68" s="43">
        <v>1227.5999999999999</v>
      </c>
      <c r="K68" s="43">
        <v>1227.5999999999999</v>
      </c>
      <c r="L68" s="43">
        <v>1227.5999999999999</v>
      </c>
      <c r="M68" s="43">
        <v>1227.97</v>
      </c>
      <c r="N68" s="43">
        <v>1227.97</v>
      </c>
      <c r="O68" s="43">
        <v>9388.69</v>
      </c>
      <c r="P68" s="43">
        <v>9388.69</v>
      </c>
      <c r="Q68" s="43">
        <v>8983.25</v>
      </c>
      <c r="R68" s="43">
        <v>8983.25</v>
      </c>
      <c r="S68" s="42">
        <f t="shared" si="1"/>
        <v>4694.3450000000003</v>
      </c>
      <c r="T68" s="44">
        <f t="shared" si="5"/>
        <v>1.5909307924888158E-3</v>
      </c>
      <c r="U68" s="42">
        <f t="shared" si="4"/>
        <v>693.4994121642909</v>
      </c>
      <c r="V68" s="52">
        <f t="shared" si="3"/>
        <v>4000.8455878357095</v>
      </c>
    </row>
    <row r="69" spans="1:22" ht="15" customHeight="1" x14ac:dyDescent="0.2">
      <c r="A69" s="3">
        <v>50</v>
      </c>
      <c r="B69" s="45">
        <v>50</v>
      </c>
      <c r="C69" s="46" t="s">
        <v>238</v>
      </c>
      <c r="D69" s="47" t="s">
        <v>239</v>
      </c>
      <c r="E69" s="46" t="s">
        <v>58</v>
      </c>
      <c r="F69" s="47" t="s">
        <v>107</v>
      </c>
      <c r="G69" s="46" t="s">
        <v>39</v>
      </c>
      <c r="H69" s="49">
        <v>7301.1</v>
      </c>
      <c r="I69" s="49">
        <v>2066.3200000000002</v>
      </c>
      <c r="J69" s="59">
        <v>7301.1</v>
      </c>
      <c r="K69" s="59">
        <v>7085.26</v>
      </c>
      <c r="L69" s="59">
        <v>6852.59</v>
      </c>
      <c r="M69" s="59">
        <v>6850.53</v>
      </c>
      <c r="N69" s="59">
        <v>6678.57</v>
      </c>
      <c r="O69" s="59">
        <v>2066.3200000000002</v>
      </c>
      <c r="P69" s="59">
        <v>2066.3200000000002</v>
      </c>
      <c r="Q69" s="59">
        <v>2066.3200000000002</v>
      </c>
      <c r="R69" s="59">
        <v>2066.3200000000002</v>
      </c>
      <c r="S69" s="49">
        <f t="shared" si="1"/>
        <v>3650.55</v>
      </c>
      <c r="T69" s="48">
        <f t="shared" si="5"/>
        <v>9.4619947939394711E-3</v>
      </c>
      <c r="U69" s="49">
        <f t="shared" si="4"/>
        <v>4124.5589427767227</v>
      </c>
      <c r="V69" s="52">
        <f t="shared" si="3"/>
        <v>-474.00894277672251</v>
      </c>
    </row>
    <row r="70" spans="1:22" ht="15" customHeight="1" x14ac:dyDescent="0.2">
      <c r="A70" s="3">
        <v>51</v>
      </c>
      <c r="B70" s="41">
        <v>51</v>
      </c>
      <c r="C70" s="53" t="s">
        <v>240</v>
      </c>
      <c r="D70" s="54" t="s">
        <v>89</v>
      </c>
      <c r="E70" s="53" t="s">
        <v>26</v>
      </c>
      <c r="F70" s="55">
        <v>11833</v>
      </c>
      <c r="G70" s="53" t="s">
        <v>39</v>
      </c>
      <c r="H70" s="42">
        <v>6331.09</v>
      </c>
      <c r="I70" s="42">
        <v>7166.88</v>
      </c>
      <c r="J70" s="43">
        <v>6331.09</v>
      </c>
      <c r="K70" s="43">
        <v>6212.65</v>
      </c>
      <c r="L70" s="43">
        <v>6035</v>
      </c>
      <c r="M70" s="43">
        <v>5992.42</v>
      </c>
      <c r="N70" s="43">
        <v>5814.77</v>
      </c>
      <c r="O70" s="43">
        <v>12369.24</v>
      </c>
      <c r="P70" s="43">
        <v>11949.24</v>
      </c>
      <c r="Q70" s="43">
        <v>7314.46</v>
      </c>
      <c r="R70" s="43">
        <v>7166.88</v>
      </c>
      <c r="S70" s="42">
        <f t="shared" si="1"/>
        <v>6184.62</v>
      </c>
      <c r="T70" s="44">
        <f t="shared" si="5"/>
        <v>8.2048924983854823E-3</v>
      </c>
      <c r="U70" s="42">
        <f t="shared" si="4"/>
        <v>3576.5780330394437</v>
      </c>
      <c r="V70" s="52">
        <f t="shared" si="3"/>
        <v>2608.0419669605562</v>
      </c>
    </row>
    <row r="71" spans="1:22" ht="15" customHeight="1" x14ac:dyDescent="0.2">
      <c r="A71" s="3">
        <v>52</v>
      </c>
      <c r="B71" s="41">
        <v>52</v>
      </c>
      <c r="C71" s="53" t="s">
        <v>241</v>
      </c>
      <c r="D71" s="55" t="s">
        <v>140</v>
      </c>
      <c r="E71" s="53" t="s">
        <v>38</v>
      </c>
      <c r="F71" s="55" t="s">
        <v>141</v>
      </c>
      <c r="G71" s="53" t="s">
        <v>242</v>
      </c>
      <c r="H71" s="42">
        <v>8870.4</v>
      </c>
      <c r="I71" s="42">
        <v>25988.02</v>
      </c>
      <c r="J71" s="43">
        <v>8870.4</v>
      </c>
      <c r="K71" s="43">
        <v>8870.4</v>
      </c>
      <c r="L71" s="43">
        <v>8870.4</v>
      </c>
      <c r="M71" s="43">
        <v>8894.51</v>
      </c>
      <c r="N71" s="43">
        <v>8728.65</v>
      </c>
      <c r="O71" s="43">
        <v>24502.35</v>
      </c>
      <c r="P71" s="43">
        <v>24502.35</v>
      </c>
      <c r="Q71" s="43">
        <v>25988.02</v>
      </c>
      <c r="R71" s="43">
        <v>25988.02</v>
      </c>
      <c r="S71" s="42">
        <f t="shared" si="1"/>
        <v>12994.01</v>
      </c>
      <c r="T71" s="44">
        <f t="shared" si="5"/>
        <v>1.1495757984435315E-2</v>
      </c>
      <c r="U71" s="42">
        <f t="shared" si="4"/>
        <v>5011.0925266064896</v>
      </c>
      <c r="V71" s="52">
        <f t="shared" si="3"/>
        <v>7982.9174733935106</v>
      </c>
    </row>
    <row r="72" spans="1:22" ht="15" customHeight="1" x14ac:dyDescent="0.2">
      <c r="A72" s="3">
        <v>53</v>
      </c>
      <c r="B72" s="41">
        <v>53</v>
      </c>
      <c r="C72" s="53" t="s">
        <v>243</v>
      </c>
      <c r="D72" s="55" t="s">
        <v>15</v>
      </c>
      <c r="E72" s="53" t="s">
        <v>16</v>
      </c>
      <c r="F72" s="55">
        <v>5751</v>
      </c>
      <c r="G72" s="53" t="s">
        <v>244</v>
      </c>
      <c r="H72" s="42">
        <v>46749.06</v>
      </c>
      <c r="I72" s="42">
        <v>59902.95</v>
      </c>
      <c r="J72" s="43">
        <v>46749.06</v>
      </c>
      <c r="K72" s="43">
        <v>46749.06</v>
      </c>
      <c r="L72" s="43">
        <v>46749.06</v>
      </c>
      <c r="M72" s="43">
        <v>46601.04</v>
      </c>
      <c r="N72" s="43">
        <v>46601.04</v>
      </c>
      <c r="O72" s="43">
        <v>113451.9</v>
      </c>
      <c r="P72" s="43">
        <v>113451.9</v>
      </c>
      <c r="Q72" s="43">
        <v>123260.71</v>
      </c>
      <c r="R72" s="43">
        <v>59902.95</v>
      </c>
      <c r="S72" s="42">
        <f t="shared" si="1"/>
        <v>61630.355000000003</v>
      </c>
      <c r="T72" s="44">
        <f t="shared" si="5"/>
        <v>6.0585303905105248E-2</v>
      </c>
      <c r="U72" s="42">
        <f t="shared" si="4"/>
        <v>26409.6168371075</v>
      </c>
      <c r="V72" s="52">
        <f t="shared" si="3"/>
        <v>35220.738162892507</v>
      </c>
    </row>
    <row r="73" spans="1:22" ht="15" customHeight="1" x14ac:dyDescent="0.2">
      <c r="A73" s="3">
        <v>54</v>
      </c>
      <c r="B73" s="41">
        <v>54</v>
      </c>
      <c r="C73" s="53" t="s">
        <v>245</v>
      </c>
      <c r="D73" s="55" t="s">
        <v>98</v>
      </c>
      <c r="E73" s="53" t="s">
        <v>32</v>
      </c>
      <c r="F73" s="55" t="s">
        <v>99</v>
      </c>
      <c r="G73" s="53" t="s">
        <v>39</v>
      </c>
      <c r="H73" s="42">
        <v>1182.5999999999999</v>
      </c>
      <c r="I73" s="42">
        <v>1705.91</v>
      </c>
      <c r="J73" s="43">
        <v>1182.5999999999999</v>
      </c>
      <c r="K73" s="43">
        <v>1182.5999999999999</v>
      </c>
      <c r="L73" s="43">
        <v>1182.5999999999999</v>
      </c>
      <c r="M73" s="43">
        <v>1183.1500000000001</v>
      </c>
      <c r="N73" s="43">
        <v>1183.1500000000001</v>
      </c>
      <c r="O73" s="43">
        <v>1546.69</v>
      </c>
      <c r="P73" s="43">
        <v>1546.69</v>
      </c>
      <c r="Q73" s="43">
        <v>1705.91</v>
      </c>
      <c r="R73" s="43">
        <v>1705.91</v>
      </c>
      <c r="S73" s="42">
        <f t="shared" si="1"/>
        <v>852.95500000000004</v>
      </c>
      <c r="T73" s="44">
        <f t="shared" si="5"/>
        <v>1.5326122150515426E-3</v>
      </c>
      <c r="U73" s="42">
        <f t="shared" si="4"/>
        <v>668.07787946032136</v>
      </c>
      <c r="V73" s="52">
        <f t="shared" si="3"/>
        <v>184.87712053967869</v>
      </c>
    </row>
    <row r="74" spans="1:22" ht="15" customHeight="1" x14ac:dyDescent="0.2">
      <c r="A74" s="3">
        <v>55</v>
      </c>
      <c r="B74" s="41">
        <v>55</v>
      </c>
      <c r="C74" s="53" t="s">
        <v>246</v>
      </c>
      <c r="D74" s="55" t="s">
        <v>128</v>
      </c>
      <c r="E74" s="53" t="s">
        <v>59</v>
      </c>
      <c r="F74" s="55" t="s">
        <v>247</v>
      </c>
      <c r="G74" s="53" t="s">
        <v>39</v>
      </c>
      <c r="H74" s="42">
        <v>1171.8</v>
      </c>
      <c r="I74" s="42">
        <v>1688.85</v>
      </c>
      <c r="J74" s="43">
        <v>1171.8</v>
      </c>
      <c r="K74" s="43">
        <v>1171.8</v>
      </c>
      <c r="L74" s="43">
        <v>1171.8</v>
      </c>
      <c r="M74" s="43">
        <v>1171.32</v>
      </c>
      <c r="N74" s="43">
        <v>1171.32</v>
      </c>
      <c r="O74" s="43">
        <v>1531.23</v>
      </c>
      <c r="P74" s="43">
        <v>1531.23</v>
      </c>
      <c r="Q74" s="43">
        <v>1688.85</v>
      </c>
      <c r="R74" s="43">
        <v>1688.85</v>
      </c>
      <c r="S74" s="42">
        <f t="shared" si="1"/>
        <v>844.42499999999995</v>
      </c>
      <c r="T74" s="44">
        <f t="shared" si="5"/>
        <v>1.5186157564665971E-3</v>
      </c>
      <c r="U74" s="42">
        <f t="shared" si="4"/>
        <v>661.97671161136873</v>
      </c>
      <c r="V74" s="52">
        <f t="shared" si="3"/>
        <v>182.44828838863123</v>
      </c>
    </row>
    <row r="75" spans="1:22" ht="15" customHeight="1" x14ac:dyDescent="0.2">
      <c r="A75" s="3">
        <v>56</v>
      </c>
      <c r="B75" s="41">
        <v>56</v>
      </c>
      <c r="C75" s="53" t="s">
        <v>248</v>
      </c>
      <c r="D75" s="55">
        <v>1712398690</v>
      </c>
      <c r="E75" s="53" t="s">
        <v>27</v>
      </c>
      <c r="F75" s="55">
        <v>2823</v>
      </c>
      <c r="G75" s="53" t="s">
        <v>39</v>
      </c>
      <c r="H75" s="42">
        <v>5737.75</v>
      </c>
      <c r="I75" s="42">
        <v>6375.06</v>
      </c>
      <c r="J75" s="43">
        <v>5737.75</v>
      </c>
      <c r="K75" s="43">
        <v>5593.77</v>
      </c>
      <c r="L75" s="43">
        <v>5449.8</v>
      </c>
      <c r="M75" s="43">
        <v>5414.58</v>
      </c>
      <c r="N75" s="43">
        <v>5270.6</v>
      </c>
      <c r="O75" s="43">
        <v>6301.12</v>
      </c>
      <c r="P75" s="43">
        <v>6301.12</v>
      </c>
      <c r="Q75" s="43">
        <v>6493.7</v>
      </c>
      <c r="R75" s="43">
        <v>6375.06</v>
      </c>
      <c r="S75" s="42">
        <f t="shared" si="1"/>
        <v>3246.85</v>
      </c>
      <c r="T75" s="44">
        <f t="shared" si="5"/>
        <v>7.4359426153492213E-3</v>
      </c>
      <c r="U75" s="42">
        <f t="shared" si="4"/>
        <v>3241.3866504933699</v>
      </c>
      <c r="V75" s="52">
        <f t="shared" si="3"/>
        <v>5.4633495066300384</v>
      </c>
    </row>
    <row r="76" spans="1:22" ht="15" customHeight="1" x14ac:dyDescent="0.2">
      <c r="A76" s="3">
        <v>57</v>
      </c>
      <c r="B76" s="41">
        <v>57</v>
      </c>
      <c r="C76" s="53" t="s">
        <v>249</v>
      </c>
      <c r="D76" s="55" t="s">
        <v>250</v>
      </c>
      <c r="E76" s="53" t="s">
        <v>61</v>
      </c>
      <c r="F76" s="55" t="s">
        <v>251</v>
      </c>
      <c r="G76" s="53" t="s">
        <v>39</v>
      </c>
      <c r="H76" s="42">
        <v>15748.71</v>
      </c>
      <c r="I76" s="42">
        <v>16244.02</v>
      </c>
      <c r="J76" s="43">
        <v>15748.71</v>
      </c>
      <c r="K76" s="43">
        <v>15281.79</v>
      </c>
      <c r="L76" s="43">
        <v>14814.88</v>
      </c>
      <c r="M76" s="43">
        <v>14779.66</v>
      </c>
      <c r="N76" s="43">
        <v>14312.75</v>
      </c>
      <c r="O76" s="43">
        <v>25532.89</v>
      </c>
      <c r="P76" s="43">
        <v>24879.64</v>
      </c>
      <c r="Q76" s="43">
        <v>16612.509999999998</v>
      </c>
      <c r="R76" s="43">
        <v>16244.02</v>
      </c>
      <c r="S76" s="42">
        <f t="shared" si="1"/>
        <v>12766.445</v>
      </c>
      <c r="T76" s="44">
        <f t="shared" si="5"/>
        <v>2.0409830303825791E-2</v>
      </c>
      <c r="U76" s="42">
        <f t="shared" si="4"/>
        <v>8896.8076957851827</v>
      </c>
      <c r="V76" s="52">
        <f t="shared" si="3"/>
        <v>3869.637304214817</v>
      </c>
    </row>
    <row r="77" spans="1:22" ht="15" customHeight="1" x14ac:dyDescent="0.2">
      <c r="A77" s="3">
        <v>58</v>
      </c>
      <c r="B77" s="45">
        <v>58</v>
      </c>
      <c r="C77" s="46" t="s">
        <v>252</v>
      </c>
      <c r="D77" s="47" t="s">
        <v>108</v>
      </c>
      <c r="E77" s="46" t="s">
        <v>33</v>
      </c>
      <c r="F77" s="47" t="s">
        <v>109</v>
      </c>
      <c r="G77" s="46" t="s">
        <v>39</v>
      </c>
      <c r="H77" s="49">
        <v>11064.69</v>
      </c>
      <c r="I77" s="49">
        <v>12107.62</v>
      </c>
      <c r="J77" s="59">
        <v>11064.69</v>
      </c>
      <c r="K77" s="59">
        <v>10824.69</v>
      </c>
      <c r="L77" s="59">
        <v>10464.68</v>
      </c>
      <c r="M77" s="59">
        <v>10428.67</v>
      </c>
      <c r="N77" s="59">
        <v>10068.68</v>
      </c>
      <c r="O77" s="59">
        <v>12322.87</v>
      </c>
      <c r="P77" s="59">
        <v>11886.56</v>
      </c>
      <c r="Q77" s="59">
        <v>12408.08</v>
      </c>
      <c r="R77" s="59">
        <v>12107.62</v>
      </c>
      <c r="S77" s="49">
        <f t="shared" si="1"/>
        <v>6204.04</v>
      </c>
      <c r="T77" s="48">
        <f t="shared" si="5"/>
        <v>1.4339488457431639E-2</v>
      </c>
      <c r="U77" s="49">
        <f t="shared" si="4"/>
        <v>6250.6973043174567</v>
      </c>
      <c r="V77" s="52">
        <f t="shared" si="3"/>
        <v>-46.657304317456692</v>
      </c>
    </row>
    <row r="78" spans="1:22" ht="15" customHeight="1" x14ac:dyDescent="0.2">
      <c r="A78" s="3">
        <v>59</v>
      </c>
      <c r="B78" s="45">
        <v>59</v>
      </c>
      <c r="C78" s="46" t="s">
        <v>253</v>
      </c>
      <c r="D78" s="47">
        <v>1101614475</v>
      </c>
      <c r="E78" s="46" t="s">
        <v>379</v>
      </c>
      <c r="F78" s="47">
        <v>56695</v>
      </c>
      <c r="G78" s="46" t="s">
        <v>39</v>
      </c>
      <c r="H78" s="49">
        <v>14350.52</v>
      </c>
      <c r="I78" s="49">
        <v>10973.92</v>
      </c>
      <c r="J78" s="59">
        <v>14350.52</v>
      </c>
      <c r="K78" s="59">
        <v>13922.58</v>
      </c>
      <c r="L78" s="59">
        <v>13494.64</v>
      </c>
      <c r="M78" s="59">
        <v>13452.26</v>
      </c>
      <c r="N78" s="59">
        <v>13024.31</v>
      </c>
      <c r="O78" s="59">
        <v>12464.61</v>
      </c>
      <c r="P78" s="59">
        <v>12215.3</v>
      </c>
      <c r="Q78" s="59">
        <v>11313.65</v>
      </c>
      <c r="R78" s="59">
        <v>10973.92</v>
      </c>
      <c r="S78" s="49">
        <f t="shared" si="1"/>
        <v>7175.26</v>
      </c>
      <c r="T78" s="48">
        <f t="shared" si="5"/>
        <v>1.8597820264114211E-2</v>
      </c>
      <c r="U78" s="49">
        <f t="shared" si="4"/>
        <v>8106.9380777548886</v>
      </c>
      <c r="V78" s="52">
        <f t="shared" si="3"/>
        <v>-931.67807775488836</v>
      </c>
    </row>
    <row r="79" spans="1:22" ht="15" customHeight="1" x14ac:dyDescent="0.2">
      <c r="A79" s="3">
        <v>60</v>
      </c>
      <c r="B79" s="45">
        <v>60</v>
      </c>
      <c r="C79" s="46" t="s">
        <v>254</v>
      </c>
      <c r="D79" s="47" t="s">
        <v>255</v>
      </c>
      <c r="E79" s="46" t="s">
        <v>62</v>
      </c>
      <c r="F79" s="47" t="s">
        <v>256</v>
      </c>
      <c r="G79" s="46" t="s">
        <v>39</v>
      </c>
      <c r="H79" s="49">
        <v>5553.14</v>
      </c>
      <c r="I79" s="49">
        <v>2094.1799999999998</v>
      </c>
      <c r="J79" s="59">
        <v>5553.14</v>
      </c>
      <c r="K79" s="59">
        <v>5254.53</v>
      </c>
      <c r="L79" s="59">
        <v>4955.93</v>
      </c>
      <c r="M79" s="59">
        <v>4921.9399999999996</v>
      </c>
      <c r="N79" s="59">
        <v>4697.99</v>
      </c>
      <c r="O79" s="59">
        <v>2094.1799999999998</v>
      </c>
      <c r="P79" s="59">
        <v>2094.1799999999998</v>
      </c>
      <c r="Q79" s="59">
        <v>2094.1799999999998</v>
      </c>
      <c r="R79" s="59">
        <v>2094.1799999999998</v>
      </c>
      <c r="S79" s="49">
        <f t="shared" si="1"/>
        <v>2776.57</v>
      </c>
      <c r="T79" s="48">
        <f t="shared" si="5"/>
        <v>7.1966938913337764E-3</v>
      </c>
      <c r="U79" s="49">
        <f t="shared" si="4"/>
        <v>3137.0962248827068</v>
      </c>
      <c r="V79" s="52">
        <f t="shared" si="3"/>
        <v>-360.52622488270663</v>
      </c>
    </row>
    <row r="80" spans="1:22" ht="15" customHeight="1" x14ac:dyDescent="0.2">
      <c r="A80" s="3">
        <v>61</v>
      </c>
      <c r="B80" s="45">
        <v>61</v>
      </c>
      <c r="C80" s="46" t="s">
        <v>257</v>
      </c>
      <c r="D80" s="47">
        <v>1101614475</v>
      </c>
      <c r="E80" s="46" t="s">
        <v>379</v>
      </c>
      <c r="F80" s="47">
        <v>56695</v>
      </c>
      <c r="G80" s="46" t="s">
        <v>39</v>
      </c>
      <c r="H80" s="49">
        <v>3515</v>
      </c>
      <c r="I80" s="49">
        <v>3246.45</v>
      </c>
      <c r="J80" s="59">
        <v>3515</v>
      </c>
      <c r="K80" s="59">
        <v>3361.97</v>
      </c>
      <c r="L80" s="59">
        <v>3208.95</v>
      </c>
      <c r="M80" s="59">
        <v>3174.96</v>
      </c>
      <c r="N80" s="59">
        <v>3060.2</v>
      </c>
      <c r="O80" s="59">
        <v>3390.49</v>
      </c>
      <c r="P80" s="59">
        <v>3304.07</v>
      </c>
      <c r="Q80" s="59">
        <v>3304.07</v>
      </c>
      <c r="R80" s="59">
        <v>3246.45</v>
      </c>
      <c r="S80" s="49">
        <f t="shared" si="1"/>
        <v>1757.5</v>
      </c>
      <c r="T80" s="48">
        <f t="shared" si="5"/>
        <v>4.5553288820447931E-3</v>
      </c>
      <c r="U80" s="49">
        <f t="shared" si="4"/>
        <v>1985.704165654515</v>
      </c>
      <c r="V80" s="52">
        <f t="shared" si="3"/>
        <v>-228.20416565451501</v>
      </c>
    </row>
    <row r="81" spans="1:22" ht="15" customHeight="1" x14ac:dyDescent="0.2">
      <c r="A81" s="3">
        <v>62</v>
      </c>
      <c r="B81" s="41">
        <v>62</v>
      </c>
      <c r="C81" s="53" t="s">
        <v>258</v>
      </c>
      <c r="D81" s="55" t="s">
        <v>259</v>
      </c>
      <c r="E81" s="53" t="s">
        <v>63</v>
      </c>
      <c r="F81" s="55" t="s">
        <v>260</v>
      </c>
      <c r="G81" s="53" t="s">
        <v>39</v>
      </c>
      <c r="H81" s="42">
        <v>1322.46</v>
      </c>
      <c r="I81" s="42">
        <v>2094.1799999999998</v>
      </c>
      <c r="J81" s="43">
        <v>1322.46</v>
      </c>
      <c r="K81" s="43">
        <v>1322.46</v>
      </c>
      <c r="L81" s="43">
        <v>1322.46</v>
      </c>
      <c r="M81" s="43">
        <v>1320.4</v>
      </c>
      <c r="N81" s="43">
        <v>1320.4</v>
      </c>
      <c r="O81" s="43">
        <v>2094.1799999999998</v>
      </c>
      <c r="P81" s="43">
        <v>2094.1799999999998</v>
      </c>
      <c r="Q81" s="43">
        <v>2094.1799999999998</v>
      </c>
      <c r="R81" s="43">
        <v>2094.1799999999998</v>
      </c>
      <c r="S81" s="42">
        <f t="shared" si="1"/>
        <v>1047.0899999999999</v>
      </c>
      <c r="T81" s="44">
        <f t="shared" si="5"/>
        <v>1.7138663537265883E-3</v>
      </c>
      <c r="U81" s="42">
        <f t="shared" si="4"/>
        <v>747.08800310425897</v>
      </c>
      <c r="V81" s="52">
        <f>S81-U81</f>
        <v>300.00199689574094</v>
      </c>
    </row>
    <row r="82" spans="1:22" ht="15" customHeight="1" x14ac:dyDescent="0.2">
      <c r="A82" s="3">
        <v>63</v>
      </c>
      <c r="B82" s="41">
        <v>63</v>
      </c>
      <c r="C82" s="53" t="s">
        <v>261</v>
      </c>
      <c r="D82" s="55" t="s">
        <v>262</v>
      </c>
      <c r="E82" s="53" t="s">
        <v>263</v>
      </c>
      <c r="F82" s="55" t="s">
        <v>264</v>
      </c>
      <c r="G82" s="53" t="s">
        <v>39</v>
      </c>
      <c r="H82" s="42">
        <v>1333.62</v>
      </c>
      <c r="I82" s="42">
        <v>2115.33</v>
      </c>
      <c r="J82" s="43">
        <v>1333.62</v>
      </c>
      <c r="K82" s="43">
        <v>1333.62</v>
      </c>
      <c r="L82" s="43">
        <v>1333.62</v>
      </c>
      <c r="M82" s="43">
        <v>1333.73</v>
      </c>
      <c r="N82" s="43">
        <v>1333.73</v>
      </c>
      <c r="O82" s="43">
        <v>2115.33</v>
      </c>
      <c r="P82" s="43">
        <v>2115.33</v>
      </c>
      <c r="Q82" s="43">
        <v>2115.33</v>
      </c>
      <c r="R82" s="43">
        <v>2115.33</v>
      </c>
      <c r="S82" s="42">
        <f t="shared" si="1"/>
        <v>1057.665</v>
      </c>
      <c r="T82" s="44">
        <f t="shared" si="5"/>
        <v>1.7283293609310318E-3</v>
      </c>
      <c r="U82" s="42">
        <f t="shared" si="4"/>
        <v>753.39254321484339</v>
      </c>
      <c r="V82" s="52">
        <f t="shared" si="3"/>
        <v>304.27245678515658</v>
      </c>
    </row>
    <row r="83" spans="1:22" ht="15" customHeight="1" x14ac:dyDescent="0.2">
      <c r="A83" s="3">
        <v>64</v>
      </c>
      <c r="B83" s="41">
        <v>64</v>
      </c>
      <c r="C83" s="53" t="s">
        <v>265</v>
      </c>
      <c r="D83" s="55" t="s">
        <v>125</v>
      </c>
      <c r="E83" s="53" t="s">
        <v>60</v>
      </c>
      <c r="F83" s="55" t="s">
        <v>266</v>
      </c>
      <c r="G83" s="53" t="s">
        <v>39</v>
      </c>
      <c r="H83" s="42">
        <v>1222.02</v>
      </c>
      <c r="I83" s="42">
        <v>2087.1999999999998</v>
      </c>
      <c r="J83" s="43">
        <v>1222.02</v>
      </c>
      <c r="K83" s="43">
        <v>1222.02</v>
      </c>
      <c r="L83" s="43">
        <v>1222.02</v>
      </c>
      <c r="M83" s="43">
        <v>1222.5899999999999</v>
      </c>
      <c r="N83" s="43">
        <v>1222.5899999999999</v>
      </c>
      <c r="O83" s="43">
        <v>2087.1999999999998</v>
      </c>
      <c r="P83" s="43">
        <v>2087.1999999999998</v>
      </c>
      <c r="Q83" s="43">
        <v>2087.1999999999998</v>
      </c>
      <c r="R83" s="43">
        <v>2087.1999999999998</v>
      </c>
      <c r="S83" s="42">
        <f t="shared" si="1"/>
        <v>1043.5999999999999</v>
      </c>
      <c r="T83" s="44">
        <f t="shared" si="5"/>
        <v>1.5836992888865942E-3</v>
      </c>
      <c r="U83" s="42">
        <f t="shared" si="4"/>
        <v>690.34714210899881</v>
      </c>
      <c r="V83" s="52">
        <f t="shared" si="3"/>
        <v>353.2528578910011</v>
      </c>
    </row>
    <row r="84" spans="1:22" ht="15" customHeight="1" x14ac:dyDescent="0.2">
      <c r="A84" s="3">
        <v>65</v>
      </c>
      <c r="B84" s="41">
        <v>65</v>
      </c>
      <c r="C84" s="53" t="s">
        <v>267</v>
      </c>
      <c r="D84" s="55" t="s">
        <v>125</v>
      </c>
      <c r="E84" s="53" t="s">
        <v>60</v>
      </c>
      <c r="F84" s="55" t="s">
        <v>266</v>
      </c>
      <c r="G84" s="53" t="s">
        <v>39</v>
      </c>
      <c r="H84" s="42">
        <v>2363.27</v>
      </c>
      <c r="I84" s="42">
        <v>10921.44</v>
      </c>
      <c r="J84" s="43">
        <v>2363.27</v>
      </c>
      <c r="K84" s="43">
        <v>2288.9299999999998</v>
      </c>
      <c r="L84" s="43">
        <v>2214.58</v>
      </c>
      <c r="M84" s="43">
        <v>2212.52</v>
      </c>
      <c r="N84" s="43">
        <v>2156.77</v>
      </c>
      <c r="O84" s="43">
        <v>11772.98</v>
      </c>
      <c r="P84" s="43">
        <v>11479.68</v>
      </c>
      <c r="Q84" s="43">
        <v>11206.19</v>
      </c>
      <c r="R84" s="43">
        <v>10921.44</v>
      </c>
      <c r="S84" s="42">
        <f t="shared" si="1"/>
        <v>5886.49</v>
      </c>
      <c r="T84" s="44">
        <f t="shared" ref="T84:T115" si="6">H84/$H$139</f>
        <v>3.0627232111152202E-3</v>
      </c>
      <c r="U84" s="42">
        <f t="shared" si="4"/>
        <v>1335.065457629117</v>
      </c>
      <c r="V84" s="52">
        <f t="shared" si="3"/>
        <v>4551.4245423708826</v>
      </c>
    </row>
    <row r="85" spans="1:22" ht="15" customHeight="1" x14ac:dyDescent="0.2">
      <c r="A85" s="3">
        <v>66</v>
      </c>
      <c r="B85" s="41">
        <v>66</v>
      </c>
      <c r="C85" s="53" t="s">
        <v>268</v>
      </c>
      <c r="D85" s="55" t="s">
        <v>229</v>
      </c>
      <c r="E85" s="53" t="s">
        <v>55</v>
      </c>
      <c r="F85" s="55" t="s">
        <v>230</v>
      </c>
      <c r="G85" s="53" t="s">
        <v>39</v>
      </c>
      <c r="H85" s="42">
        <v>1322.46</v>
      </c>
      <c r="I85" s="42">
        <v>2094.1799999999998</v>
      </c>
      <c r="J85" s="43">
        <v>1322.46</v>
      </c>
      <c r="K85" s="43">
        <v>1322.46</v>
      </c>
      <c r="L85" s="43">
        <v>1322.46</v>
      </c>
      <c r="M85" s="43">
        <v>1320.4</v>
      </c>
      <c r="N85" s="43">
        <v>1320.4</v>
      </c>
      <c r="O85" s="43">
        <v>2094.1799999999998</v>
      </c>
      <c r="P85" s="43">
        <v>2094.1799999999998</v>
      </c>
      <c r="Q85" s="43">
        <v>2094.1799999999998</v>
      </c>
      <c r="R85" s="43">
        <v>2094.1799999999998</v>
      </c>
      <c r="S85" s="42">
        <f t="shared" ref="S85:S138" si="7">MAX(J85:R85)*50%</f>
        <v>1047.0899999999999</v>
      </c>
      <c r="T85" s="44">
        <f t="shared" si="6"/>
        <v>1.7138663537265883E-3</v>
      </c>
      <c r="U85" s="42">
        <f t="shared" si="4"/>
        <v>747.08800310425897</v>
      </c>
      <c r="V85" s="52">
        <f t="shared" ref="V85:V138" si="8">S85-U85</f>
        <v>300.00199689574094</v>
      </c>
    </row>
    <row r="86" spans="1:22" ht="15" customHeight="1" x14ac:dyDescent="0.2">
      <c r="A86" s="3">
        <v>67</v>
      </c>
      <c r="B86" s="41">
        <v>67</v>
      </c>
      <c r="C86" s="53" t="s">
        <v>269</v>
      </c>
      <c r="D86" s="54" t="s">
        <v>384</v>
      </c>
      <c r="E86" s="53" t="s">
        <v>383</v>
      </c>
      <c r="F86" s="55">
        <v>64396</v>
      </c>
      <c r="G86" s="53" t="s">
        <v>39</v>
      </c>
      <c r="H86" s="42">
        <v>1322.46</v>
      </c>
      <c r="I86" s="42">
        <v>2094.1799999999998</v>
      </c>
      <c r="J86" s="43">
        <v>1322.46</v>
      </c>
      <c r="K86" s="43">
        <v>1322.46</v>
      </c>
      <c r="L86" s="43">
        <v>1322.46</v>
      </c>
      <c r="M86" s="43">
        <v>1320.4</v>
      </c>
      <c r="N86" s="43">
        <v>1320.4</v>
      </c>
      <c r="O86" s="43">
        <v>2094.1799999999998</v>
      </c>
      <c r="P86" s="43">
        <v>2094.1799999999998</v>
      </c>
      <c r="Q86" s="43">
        <v>2094.1799999999998</v>
      </c>
      <c r="R86" s="43">
        <v>2094.1799999999998</v>
      </c>
      <c r="S86" s="42">
        <f t="shared" si="7"/>
        <v>1047.0899999999999</v>
      </c>
      <c r="T86" s="44">
        <f t="shared" si="6"/>
        <v>1.7138663537265883E-3</v>
      </c>
      <c r="U86" s="42">
        <f t="shared" si="4"/>
        <v>747.08800310425897</v>
      </c>
      <c r="V86" s="52">
        <f t="shared" si="8"/>
        <v>300.00199689574094</v>
      </c>
    </row>
    <row r="87" spans="1:22" ht="15" customHeight="1" x14ac:dyDescent="0.2">
      <c r="A87" s="3">
        <v>68</v>
      </c>
      <c r="B87" s="41">
        <v>68</v>
      </c>
      <c r="C87" s="53" t="s">
        <v>270</v>
      </c>
      <c r="D87" s="55" t="s">
        <v>271</v>
      </c>
      <c r="E87" s="53" t="s">
        <v>44</v>
      </c>
      <c r="F87" s="55" t="s">
        <v>272</v>
      </c>
      <c r="G87" s="53" t="s">
        <v>39</v>
      </c>
      <c r="H87" s="42">
        <v>1450.8</v>
      </c>
      <c r="I87" s="42">
        <v>26653.22</v>
      </c>
      <c r="J87" s="43">
        <v>1450.8</v>
      </c>
      <c r="K87" s="43">
        <v>1450.8</v>
      </c>
      <c r="L87" s="43">
        <v>1450.8</v>
      </c>
      <c r="M87" s="43">
        <v>1449.71</v>
      </c>
      <c r="N87" s="43">
        <v>1449.71</v>
      </c>
      <c r="O87" s="43">
        <v>2367.4699999999998</v>
      </c>
      <c r="P87" s="43">
        <v>2367.4699999999998</v>
      </c>
      <c r="Q87" s="43">
        <v>26653.22</v>
      </c>
      <c r="R87" s="43">
        <v>26653.22</v>
      </c>
      <c r="S87" s="42">
        <f t="shared" si="7"/>
        <v>13326.61</v>
      </c>
      <c r="T87" s="44">
        <f t="shared" si="6"/>
        <v>1.8801909365776916E-3</v>
      </c>
      <c r="U87" s="42">
        <f t="shared" si="4"/>
        <v>819.59021437598028</v>
      </c>
      <c r="V87" s="52">
        <f t="shared" si="8"/>
        <v>12507.019785624021</v>
      </c>
    </row>
    <row r="88" spans="1:22" ht="15" customHeight="1" x14ac:dyDescent="0.2">
      <c r="A88" s="3">
        <v>69</v>
      </c>
      <c r="B88" s="41">
        <v>69</v>
      </c>
      <c r="C88" s="53" t="s">
        <v>273</v>
      </c>
      <c r="D88" s="55" t="s">
        <v>274</v>
      </c>
      <c r="E88" s="53" t="s">
        <v>64</v>
      </c>
      <c r="F88" s="55" t="s">
        <v>275</v>
      </c>
      <c r="G88" s="53" t="s">
        <v>39</v>
      </c>
      <c r="H88" s="42">
        <v>1425.6</v>
      </c>
      <c r="I88" s="42">
        <v>14315.32</v>
      </c>
      <c r="J88" s="43">
        <v>1425.6</v>
      </c>
      <c r="K88" s="43">
        <v>1425.6</v>
      </c>
      <c r="L88" s="43">
        <v>1425.6</v>
      </c>
      <c r="M88" s="43">
        <v>1424.07</v>
      </c>
      <c r="N88" s="43">
        <v>1424.07</v>
      </c>
      <c r="O88" s="43">
        <v>14185.67</v>
      </c>
      <c r="P88" s="43">
        <v>14185.67</v>
      </c>
      <c r="Q88" s="43">
        <v>14315.32</v>
      </c>
      <c r="R88" s="43">
        <v>14315.32</v>
      </c>
      <c r="S88" s="42">
        <f t="shared" si="7"/>
        <v>7157.66</v>
      </c>
      <c r="T88" s="44">
        <f t="shared" si="6"/>
        <v>1.8475325332128186E-3</v>
      </c>
      <c r="U88" s="42">
        <f t="shared" si="4"/>
        <v>805.35415606175729</v>
      </c>
      <c r="V88" s="52">
        <f t="shared" si="8"/>
        <v>6352.3058439382421</v>
      </c>
    </row>
    <row r="89" spans="1:22" ht="15" customHeight="1" x14ac:dyDescent="0.2">
      <c r="A89" s="3">
        <v>70</v>
      </c>
      <c r="B89" s="41">
        <v>70</v>
      </c>
      <c r="C89" s="53" t="s">
        <v>276</v>
      </c>
      <c r="D89" s="55" t="s">
        <v>277</v>
      </c>
      <c r="E89" s="53" t="s">
        <v>278</v>
      </c>
      <c r="F89" s="55" t="s">
        <v>279</v>
      </c>
      <c r="G89" s="53" t="s">
        <v>39</v>
      </c>
      <c r="H89" s="42">
        <v>1204.2</v>
      </c>
      <c r="I89" s="42">
        <v>7373.12</v>
      </c>
      <c r="J89" s="43">
        <v>1204.2</v>
      </c>
      <c r="K89" s="43">
        <v>1204.2</v>
      </c>
      <c r="L89" s="43">
        <v>1263.5999999999999</v>
      </c>
      <c r="M89" s="43">
        <v>1261.43</v>
      </c>
      <c r="N89" s="43">
        <v>1261.43</v>
      </c>
      <c r="O89" s="43">
        <v>7719.41</v>
      </c>
      <c r="P89" s="43">
        <v>7719.41</v>
      </c>
      <c r="Q89" s="43">
        <v>7373.12</v>
      </c>
      <c r="R89" s="43">
        <v>7373.12</v>
      </c>
      <c r="S89" s="42">
        <f t="shared" si="7"/>
        <v>3859.7049999999999</v>
      </c>
      <c r="T89" s="44">
        <f t="shared" si="6"/>
        <v>1.560605132221434E-3</v>
      </c>
      <c r="U89" s="42">
        <f t="shared" si="4"/>
        <v>680.28021515822684</v>
      </c>
      <c r="V89" s="52">
        <f t="shared" si="8"/>
        <v>3179.4247848417731</v>
      </c>
    </row>
    <row r="90" spans="1:22" ht="15" customHeight="1" x14ac:dyDescent="0.2">
      <c r="A90" s="3">
        <v>71</v>
      </c>
      <c r="B90" s="41">
        <v>71</v>
      </c>
      <c r="C90" s="53" t="s">
        <v>280</v>
      </c>
      <c r="D90" s="55" t="s">
        <v>277</v>
      </c>
      <c r="E90" s="53" t="s">
        <v>278</v>
      </c>
      <c r="F90" s="55" t="s">
        <v>279</v>
      </c>
      <c r="G90" s="53" t="s">
        <v>39</v>
      </c>
      <c r="H90" s="42">
        <v>1171.8</v>
      </c>
      <c r="I90" s="42">
        <v>2026.62</v>
      </c>
      <c r="J90" s="43">
        <v>1171.8</v>
      </c>
      <c r="K90" s="43">
        <v>1171.8</v>
      </c>
      <c r="L90" s="43">
        <v>1171.8</v>
      </c>
      <c r="M90" s="43">
        <v>1171.32</v>
      </c>
      <c r="N90" s="43">
        <v>1171.32</v>
      </c>
      <c r="O90" s="43">
        <v>2026.62</v>
      </c>
      <c r="P90" s="43">
        <v>2026.62</v>
      </c>
      <c r="Q90" s="43">
        <v>2026.62</v>
      </c>
      <c r="R90" s="43">
        <v>2026.62</v>
      </c>
      <c r="S90" s="42">
        <f t="shared" si="7"/>
        <v>1013.31</v>
      </c>
      <c r="T90" s="44">
        <f t="shared" si="6"/>
        <v>1.5186157564665971E-3</v>
      </c>
      <c r="U90" s="42">
        <f t="shared" si="4"/>
        <v>661.97671161136873</v>
      </c>
      <c r="V90" s="52">
        <f t="shared" si="8"/>
        <v>351.33328838863122</v>
      </c>
    </row>
    <row r="91" spans="1:22" ht="15" customHeight="1" x14ac:dyDescent="0.2">
      <c r="A91" s="3">
        <v>72</v>
      </c>
      <c r="B91" s="41">
        <v>72</v>
      </c>
      <c r="C91" s="53" t="s">
        <v>281</v>
      </c>
      <c r="D91" s="55" t="s">
        <v>255</v>
      </c>
      <c r="E91" s="53" t="s">
        <v>62</v>
      </c>
      <c r="F91" s="55" t="s">
        <v>256</v>
      </c>
      <c r="G91" s="53" t="s">
        <v>39</v>
      </c>
      <c r="H91" s="42">
        <v>1171.8</v>
      </c>
      <c r="I91" s="42">
        <v>2026.62</v>
      </c>
      <c r="J91" s="43">
        <v>1171.8</v>
      </c>
      <c r="K91" s="43">
        <v>1171.8</v>
      </c>
      <c r="L91" s="43">
        <v>1171.8</v>
      </c>
      <c r="M91" s="43">
        <v>1171.32</v>
      </c>
      <c r="N91" s="43">
        <v>1171.32</v>
      </c>
      <c r="O91" s="43">
        <v>2026.62</v>
      </c>
      <c r="P91" s="43">
        <v>2026.62</v>
      </c>
      <c r="Q91" s="43">
        <v>2026.62</v>
      </c>
      <c r="R91" s="43">
        <v>2026.62</v>
      </c>
      <c r="S91" s="42">
        <f t="shared" si="7"/>
        <v>1013.31</v>
      </c>
      <c r="T91" s="44">
        <f t="shared" si="6"/>
        <v>1.5186157564665971E-3</v>
      </c>
      <c r="U91" s="42">
        <f t="shared" si="4"/>
        <v>661.97671161136873</v>
      </c>
      <c r="V91" s="52">
        <f t="shared" si="8"/>
        <v>351.33328838863122</v>
      </c>
    </row>
    <row r="92" spans="1:22" ht="15" customHeight="1" x14ac:dyDescent="0.2">
      <c r="A92" s="3">
        <v>73</v>
      </c>
      <c r="B92" s="41">
        <v>73</v>
      </c>
      <c r="C92" s="53" t="s">
        <v>282</v>
      </c>
      <c r="D92" s="55" t="s">
        <v>255</v>
      </c>
      <c r="E92" s="53" t="s">
        <v>62</v>
      </c>
      <c r="F92" s="55" t="s">
        <v>256</v>
      </c>
      <c r="G92" s="53" t="s">
        <v>39</v>
      </c>
      <c r="H92" s="42">
        <v>1085.4000000000001</v>
      </c>
      <c r="I92" s="42">
        <v>2047.1</v>
      </c>
      <c r="J92" s="43">
        <v>1085.4000000000001</v>
      </c>
      <c r="K92" s="43">
        <v>1085.4000000000001</v>
      </c>
      <c r="L92" s="43">
        <v>1085.4000000000001</v>
      </c>
      <c r="M92" s="43">
        <v>1084.55</v>
      </c>
      <c r="N92" s="43">
        <v>1084.55</v>
      </c>
      <c r="O92" s="43">
        <v>2047.1</v>
      </c>
      <c r="P92" s="43">
        <v>2047.1</v>
      </c>
      <c r="Q92" s="43">
        <v>2047.1</v>
      </c>
      <c r="R92" s="43">
        <v>2047.1</v>
      </c>
      <c r="S92" s="42">
        <f t="shared" si="7"/>
        <v>1023.55</v>
      </c>
      <c r="T92" s="44">
        <f t="shared" si="6"/>
        <v>1.4066440877870325E-3</v>
      </c>
      <c r="U92" s="42">
        <f t="shared" si="4"/>
        <v>613.16736881974714</v>
      </c>
      <c r="V92" s="52">
        <f t="shared" si="8"/>
        <v>410.38263118025282</v>
      </c>
    </row>
    <row r="93" spans="1:22" ht="15" customHeight="1" x14ac:dyDescent="0.2">
      <c r="A93" s="3">
        <v>74</v>
      </c>
      <c r="B93" s="41">
        <v>74</v>
      </c>
      <c r="C93" s="53" t="s">
        <v>283</v>
      </c>
      <c r="D93" s="55">
        <v>2200424063</v>
      </c>
      <c r="E93" s="53" t="s">
        <v>65</v>
      </c>
      <c r="F93" s="55">
        <v>49825</v>
      </c>
      <c r="G93" s="53" t="s">
        <v>39</v>
      </c>
      <c r="H93" s="42">
        <v>1182.5999999999999</v>
      </c>
      <c r="I93" s="42">
        <v>2019.87</v>
      </c>
      <c r="J93" s="43">
        <v>1252.8</v>
      </c>
      <c r="K93" s="43">
        <v>1252.8</v>
      </c>
      <c r="L93" s="43">
        <v>1252.8</v>
      </c>
      <c r="M93" s="43">
        <v>1251</v>
      </c>
      <c r="N93" s="43">
        <v>1251</v>
      </c>
      <c r="O93" s="43">
        <v>2019.87</v>
      </c>
      <c r="P93" s="43">
        <v>2019.87</v>
      </c>
      <c r="Q93" s="43">
        <v>2019.87</v>
      </c>
      <c r="R93" s="43">
        <v>2019.87</v>
      </c>
      <c r="S93" s="42">
        <f t="shared" si="7"/>
        <v>1009.9349999999999</v>
      </c>
      <c r="T93" s="44">
        <f t="shared" si="6"/>
        <v>1.5326122150515426E-3</v>
      </c>
      <c r="U93" s="42">
        <f t="shared" si="4"/>
        <v>668.07787946032136</v>
      </c>
      <c r="V93" s="52">
        <f t="shared" si="8"/>
        <v>341.85712053967859</v>
      </c>
    </row>
    <row r="94" spans="1:22" ht="15" customHeight="1" x14ac:dyDescent="0.2">
      <c r="A94" s="3">
        <v>75</v>
      </c>
      <c r="B94" s="41">
        <v>75</v>
      </c>
      <c r="C94" s="53" t="s">
        <v>284</v>
      </c>
      <c r="D94" s="55" t="s">
        <v>285</v>
      </c>
      <c r="E94" s="53" t="s">
        <v>65</v>
      </c>
      <c r="F94" s="55" t="s">
        <v>286</v>
      </c>
      <c r="G94" s="53" t="s">
        <v>39</v>
      </c>
      <c r="H94" s="42">
        <v>1220.4000000000001</v>
      </c>
      <c r="I94" s="42">
        <v>7575.83</v>
      </c>
      <c r="J94" s="43">
        <v>1350</v>
      </c>
      <c r="K94" s="43">
        <v>1350</v>
      </c>
      <c r="L94" s="43">
        <v>1350</v>
      </c>
      <c r="M94" s="43">
        <v>1351.08</v>
      </c>
      <c r="N94" s="43">
        <v>1351.08</v>
      </c>
      <c r="O94" s="43">
        <v>7924.34</v>
      </c>
      <c r="P94" s="43">
        <v>7924.34</v>
      </c>
      <c r="Q94" s="43">
        <v>7575.83</v>
      </c>
      <c r="R94" s="43">
        <v>7575.83</v>
      </c>
      <c r="S94" s="42">
        <f t="shared" si="7"/>
        <v>3962.17</v>
      </c>
      <c r="T94" s="44">
        <f t="shared" si="6"/>
        <v>1.5815998200988525E-3</v>
      </c>
      <c r="U94" s="42">
        <f t="shared" si="4"/>
        <v>689.43196693165589</v>
      </c>
      <c r="V94" s="52">
        <f t="shared" si="8"/>
        <v>3272.7380330683441</v>
      </c>
    </row>
    <row r="95" spans="1:22" ht="15" customHeight="1" x14ac:dyDescent="0.2">
      <c r="A95" s="3">
        <v>76</v>
      </c>
      <c r="B95" s="41">
        <v>76</v>
      </c>
      <c r="C95" s="53" t="s">
        <v>287</v>
      </c>
      <c r="D95" s="55" t="s">
        <v>129</v>
      </c>
      <c r="E95" s="53" t="s">
        <v>66</v>
      </c>
      <c r="F95" s="55" t="s">
        <v>288</v>
      </c>
      <c r="G95" s="53" t="s">
        <v>39</v>
      </c>
      <c r="H95" s="42">
        <v>1220.4000000000001</v>
      </c>
      <c r="I95" s="42">
        <v>1999.67</v>
      </c>
      <c r="J95" s="43">
        <v>1220.4000000000001</v>
      </c>
      <c r="K95" s="43">
        <v>1220.4000000000001</v>
      </c>
      <c r="L95" s="43">
        <v>1220.4000000000001</v>
      </c>
      <c r="M95" s="43">
        <v>1222.25</v>
      </c>
      <c r="N95" s="43">
        <v>1222.25</v>
      </c>
      <c r="O95" s="43">
        <v>1999.67</v>
      </c>
      <c r="P95" s="43">
        <v>1999.67</v>
      </c>
      <c r="Q95" s="43">
        <v>1999.67</v>
      </c>
      <c r="R95" s="43">
        <v>1999.67</v>
      </c>
      <c r="S95" s="42">
        <f t="shared" si="7"/>
        <v>999.83500000000004</v>
      </c>
      <c r="T95" s="44">
        <f t="shared" si="6"/>
        <v>1.5815998200988525E-3</v>
      </c>
      <c r="U95" s="42">
        <f t="shared" si="4"/>
        <v>689.43196693165589</v>
      </c>
      <c r="V95" s="52">
        <f t="shared" si="8"/>
        <v>310.40303306834414</v>
      </c>
    </row>
    <row r="96" spans="1:22" ht="15" customHeight="1" x14ac:dyDescent="0.2">
      <c r="A96" s="3">
        <v>77</v>
      </c>
      <c r="B96" s="45">
        <v>77</v>
      </c>
      <c r="C96" s="46" t="s">
        <v>289</v>
      </c>
      <c r="D96" s="47" t="s">
        <v>129</v>
      </c>
      <c r="E96" s="46" t="s">
        <v>66</v>
      </c>
      <c r="F96" s="47" t="s">
        <v>288</v>
      </c>
      <c r="G96" s="46" t="s">
        <v>39</v>
      </c>
      <c r="H96" s="49">
        <v>13732.07</v>
      </c>
      <c r="I96" s="49">
        <v>11453.73</v>
      </c>
      <c r="J96" s="59">
        <v>13732.07</v>
      </c>
      <c r="K96" s="59">
        <v>13240.32</v>
      </c>
      <c r="L96" s="59">
        <v>12748.57</v>
      </c>
      <c r="M96" s="59">
        <v>12713.35</v>
      </c>
      <c r="N96" s="59">
        <v>12385.52</v>
      </c>
      <c r="O96" s="59">
        <v>12044.61</v>
      </c>
      <c r="P96" s="59">
        <v>11749.17</v>
      </c>
      <c r="Q96" s="59">
        <v>11749.19</v>
      </c>
      <c r="R96" s="59">
        <v>11453.73</v>
      </c>
      <c r="S96" s="49">
        <f t="shared" si="7"/>
        <v>6866.0349999999999</v>
      </c>
      <c r="T96" s="48">
        <f t="shared" si="6"/>
        <v>1.7796328614867948E-2</v>
      </c>
      <c r="U96" s="49">
        <f t="shared" si="4"/>
        <v>7757.5614799599989</v>
      </c>
      <c r="V96" s="52">
        <f t="shared" si="8"/>
        <v>-891.52647995999905</v>
      </c>
    </row>
    <row r="97" spans="1:22" ht="15" customHeight="1" x14ac:dyDescent="0.2">
      <c r="A97" s="3">
        <v>78</v>
      </c>
      <c r="B97" s="45">
        <v>78</v>
      </c>
      <c r="C97" s="46" t="s">
        <v>290</v>
      </c>
      <c r="D97" s="47" t="s">
        <v>129</v>
      </c>
      <c r="E97" s="46" t="s">
        <v>66</v>
      </c>
      <c r="F97" s="47" t="s">
        <v>288</v>
      </c>
      <c r="G97" s="46" t="s">
        <v>39</v>
      </c>
      <c r="H97" s="49">
        <v>8511.44</v>
      </c>
      <c r="I97" s="49">
        <v>8489.52</v>
      </c>
      <c r="J97" s="59">
        <v>8511.44</v>
      </c>
      <c r="K97" s="59">
        <v>8276.5</v>
      </c>
      <c r="L97" s="59">
        <v>8041.57</v>
      </c>
      <c r="M97" s="59">
        <v>8000.55</v>
      </c>
      <c r="N97" s="59">
        <v>7765.61</v>
      </c>
      <c r="O97" s="59">
        <v>8899.31</v>
      </c>
      <c r="P97" s="59">
        <v>8735.39</v>
      </c>
      <c r="Q97" s="59">
        <v>8735.39</v>
      </c>
      <c r="R97" s="59">
        <v>8489.52</v>
      </c>
      <c r="S97" s="49">
        <f t="shared" si="7"/>
        <v>4449.6549999999997</v>
      </c>
      <c r="T97" s="48">
        <f t="shared" si="6"/>
        <v>1.1030557172060125E-2</v>
      </c>
      <c r="U97" s="49">
        <f t="shared" si="4"/>
        <v>4808.3077848416697</v>
      </c>
      <c r="V97" s="52">
        <f t="shared" si="8"/>
        <v>-358.65278484166993</v>
      </c>
    </row>
    <row r="98" spans="1:22" ht="15" customHeight="1" x14ac:dyDescent="0.2">
      <c r="A98" s="3">
        <v>79</v>
      </c>
      <c r="B98" s="41">
        <v>79</v>
      </c>
      <c r="C98" s="53" t="s">
        <v>291</v>
      </c>
      <c r="D98" s="55" t="s">
        <v>292</v>
      </c>
      <c r="E98" s="53" t="s">
        <v>67</v>
      </c>
      <c r="F98" s="55" t="s">
        <v>293</v>
      </c>
      <c r="G98" s="53" t="s">
        <v>39</v>
      </c>
      <c r="H98" s="42">
        <v>5043.04</v>
      </c>
      <c r="I98" s="42">
        <v>5972.08</v>
      </c>
      <c r="J98" s="43">
        <v>5043.04</v>
      </c>
      <c r="K98" s="43">
        <v>4770</v>
      </c>
      <c r="L98" s="43">
        <v>4496.95</v>
      </c>
      <c r="M98" s="43">
        <v>4498.8</v>
      </c>
      <c r="N98" s="43">
        <v>4280.3599999999997</v>
      </c>
      <c r="O98" s="43">
        <v>6492.16</v>
      </c>
      <c r="P98" s="43">
        <v>6230.98</v>
      </c>
      <c r="Q98" s="43">
        <v>6238.81</v>
      </c>
      <c r="R98" s="43">
        <v>5972.08</v>
      </c>
      <c r="S98" s="42">
        <f t="shared" si="7"/>
        <v>3246.08</v>
      </c>
      <c r="T98" s="44">
        <f t="shared" si="6"/>
        <v>6.5356204168725961E-3</v>
      </c>
      <c r="U98" s="42">
        <f t="shared" ref="U98:U138" si="9">U$11*T98</f>
        <v>2848.929028609487</v>
      </c>
      <c r="V98" s="52">
        <f t="shared" si="8"/>
        <v>397.15097139051295</v>
      </c>
    </row>
    <row r="99" spans="1:22" ht="15" customHeight="1" x14ac:dyDescent="0.2">
      <c r="A99" s="3">
        <v>80</v>
      </c>
      <c r="B99" s="41">
        <v>80</v>
      </c>
      <c r="C99" s="53" t="s">
        <v>294</v>
      </c>
      <c r="D99" s="55" t="s">
        <v>295</v>
      </c>
      <c r="E99" s="53" t="s">
        <v>68</v>
      </c>
      <c r="F99" s="55" t="s">
        <v>296</v>
      </c>
      <c r="G99" s="53" t="s">
        <v>39</v>
      </c>
      <c r="H99" s="42">
        <v>3193.64</v>
      </c>
      <c r="I99" s="42">
        <v>17520.71</v>
      </c>
      <c r="J99" s="43">
        <v>3193.64</v>
      </c>
      <c r="K99" s="43">
        <v>3078.41</v>
      </c>
      <c r="L99" s="43">
        <v>2982.39</v>
      </c>
      <c r="M99" s="43">
        <v>2983.47</v>
      </c>
      <c r="N99" s="43">
        <v>2887.44</v>
      </c>
      <c r="O99" s="43">
        <v>19148.66</v>
      </c>
      <c r="P99" s="43">
        <v>18557.330000000002</v>
      </c>
      <c r="Q99" s="43">
        <v>18095.55</v>
      </c>
      <c r="R99" s="43">
        <v>17520.71</v>
      </c>
      <c r="S99" s="42">
        <f t="shared" si="7"/>
        <v>9574.33</v>
      </c>
      <c r="T99" s="44">
        <f t="shared" si="6"/>
        <v>4.1388564810394121E-3</v>
      </c>
      <c r="U99" s="42">
        <f t="shared" si="9"/>
        <v>1804.1605267712334</v>
      </c>
      <c r="V99" s="52">
        <f t="shared" si="8"/>
        <v>7770.1694732287669</v>
      </c>
    </row>
    <row r="100" spans="1:22" ht="15" customHeight="1" x14ac:dyDescent="0.2">
      <c r="A100" s="3">
        <v>81</v>
      </c>
      <c r="B100" s="45">
        <v>81</v>
      </c>
      <c r="C100" s="46" t="s">
        <v>297</v>
      </c>
      <c r="D100" s="47" t="s">
        <v>298</v>
      </c>
      <c r="E100" s="46" t="s">
        <v>69</v>
      </c>
      <c r="F100" s="47" t="s">
        <v>299</v>
      </c>
      <c r="G100" s="46" t="s">
        <v>39</v>
      </c>
      <c r="H100" s="49">
        <v>4055.04</v>
      </c>
      <c r="I100" s="49">
        <v>3922.09</v>
      </c>
      <c r="J100" s="59">
        <v>4055.04</v>
      </c>
      <c r="K100" s="59">
        <v>3889.25</v>
      </c>
      <c r="L100" s="59">
        <v>3723.46</v>
      </c>
      <c r="M100" s="59">
        <v>3721.45</v>
      </c>
      <c r="N100" s="59">
        <v>3555.66</v>
      </c>
      <c r="O100" s="59">
        <v>4265.3100000000004</v>
      </c>
      <c r="P100" s="59">
        <v>4093.7</v>
      </c>
      <c r="Q100" s="59">
        <v>4093.7</v>
      </c>
      <c r="R100" s="59">
        <v>3922.09</v>
      </c>
      <c r="S100" s="49">
        <f t="shared" si="7"/>
        <v>2132.6550000000002</v>
      </c>
      <c r="T100" s="48">
        <f t="shared" si="6"/>
        <v>5.2552036500275725E-3</v>
      </c>
      <c r="U100" s="49">
        <f t="shared" si="9"/>
        <v>2290.7851550201094</v>
      </c>
      <c r="V100" s="52">
        <f t="shared" si="8"/>
        <v>-158.13015502010921</v>
      </c>
    </row>
    <row r="101" spans="1:22" ht="15" customHeight="1" x14ac:dyDescent="0.2">
      <c r="A101" s="3">
        <v>82</v>
      </c>
      <c r="B101" s="41">
        <v>82</v>
      </c>
      <c r="C101" s="53" t="s">
        <v>300</v>
      </c>
      <c r="D101" s="55" t="s">
        <v>301</v>
      </c>
      <c r="E101" s="53" t="s">
        <v>38</v>
      </c>
      <c r="F101" s="55" t="s">
        <v>141</v>
      </c>
      <c r="G101" s="53" t="s">
        <v>302</v>
      </c>
      <c r="H101" s="42">
        <v>2575.8000000000002</v>
      </c>
      <c r="I101" s="42">
        <v>93300.02</v>
      </c>
      <c r="J101" s="43">
        <v>2575.8000000000002</v>
      </c>
      <c r="K101" s="43">
        <v>2575.8000000000002</v>
      </c>
      <c r="L101" s="43">
        <v>2575.8000000000002</v>
      </c>
      <c r="M101" s="43">
        <v>2574.27</v>
      </c>
      <c r="N101" s="43">
        <v>79020.3</v>
      </c>
      <c r="O101" s="43">
        <v>96628.69</v>
      </c>
      <c r="P101" s="43">
        <v>96628.69</v>
      </c>
      <c r="Q101" s="43">
        <v>93300.02</v>
      </c>
      <c r="R101" s="43">
        <v>93300.02</v>
      </c>
      <c r="S101" s="42">
        <f t="shared" si="7"/>
        <v>48314.345000000001</v>
      </c>
      <c r="T101" s="44">
        <f t="shared" si="6"/>
        <v>3.3381553725095247E-3</v>
      </c>
      <c r="U101" s="42">
        <f t="shared" si="9"/>
        <v>1455.1285319752205</v>
      </c>
      <c r="V101" s="52">
        <f t="shared" si="8"/>
        <v>46859.216468024781</v>
      </c>
    </row>
    <row r="102" spans="1:22" ht="15" customHeight="1" x14ac:dyDescent="0.2">
      <c r="A102" s="3">
        <v>83</v>
      </c>
      <c r="B102" s="41">
        <v>83</v>
      </c>
      <c r="C102" s="53" t="s">
        <v>303</v>
      </c>
      <c r="D102" s="55" t="s">
        <v>140</v>
      </c>
      <c r="E102" s="53" t="s">
        <v>38</v>
      </c>
      <c r="F102" s="55" t="s">
        <v>141</v>
      </c>
      <c r="G102" s="53" t="s">
        <v>304</v>
      </c>
      <c r="H102" s="42">
        <v>14479.92</v>
      </c>
      <c r="I102" s="42">
        <v>22531.48</v>
      </c>
      <c r="J102" s="43">
        <v>14479.92</v>
      </c>
      <c r="K102" s="43">
        <v>14479.92</v>
      </c>
      <c r="L102" s="43">
        <v>14479.92</v>
      </c>
      <c r="M102" s="43">
        <v>14491.23</v>
      </c>
      <c r="N102" s="43">
        <v>3555.66</v>
      </c>
      <c r="O102" s="43">
        <v>22531.48</v>
      </c>
      <c r="P102" s="43">
        <v>22531.48</v>
      </c>
      <c r="Q102" s="43">
        <v>22531.48</v>
      </c>
      <c r="R102" s="43">
        <v>22531.48</v>
      </c>
      <c r="S102" s="42">
        <f t="shared" si="7"/>
        <v>11265.74</v>
      </c>
      <c r="T102" s="44">
        <f t="shared" si="6"/>
        <v>1.8765518573456059E-2</v>
      </c>
      <c r="U102" s="42">
        <f t="shared" si="9"/>
        <v>8180.0391073525261</v>
      </c>
      <c r="V102" s="52">
        <f t="shared" si="8"/>
        <v>3085.7008926474737</v>
      </c>
    </row>
    <row r="103" spans="1:22" ht="15" customHeight="1" x14ac:dyDescent="0.2">
      <c r="A103" s="3">
        <v>84</v>
      </c>
      <c r="B103" s="41">
        <v>84</v>
      </c>
      <c r="C103" s="53" t="s">
        <v>305</v>
      </c>
      <c r="D103" s="55" t="s">
        <v>15</v>
      </c>
      <c r="E103" s="53" t="s">
        <v>16</v>
      </c>
      <c r="F103" s="55">
        <v>5751</v>
      </c>
      <c r="G103" s="53" t="s">
        <v>306</v>
      </c>
      <c r="H103" s="42">
        <v>36156.18</v>
      </c>
      <c r="I103" s="42">
        <v>50913.42</v>
      </c>
      <c r="J103" s="43">
        <v>36156.18</v>
      </c>
      <c r="K103" s="43">
        <v>35640.19</v>
      </c>
      <c r="L103" s="43">
        <v>35124.199999999997</v>
      </c>
      <c r="M103" s="43">
        <v>34581.5</v>
      </c>
      <c r="N103" s="43">
        <v>34065.51</v>
      </c>
      <c r="O103" s="43">
        <v>54593.78</v>
      </c>
      <c r="P103" s="43">
        <v>53973.79</v>
      </c>
      <c r="Q103" s="43">
        <v>51259.73</v>
      </c>
      <c r="R103" s="43">
        <v>50913.42</v>
      </c>
      <c r="S103" s="42">
        <f t="shared" si="7"/>
        <v>27296.89</v>
      </c>
      <c r="T103" s="44">
        <f t="shared" si="6"/>
        <v>4.6857266292577616E-2</v>
      </c>
      <c r="U103" s="42">
        <f t="shared" si="9"/>
        <v>20425.455829346934</v>
      </c>
      <c r="V103" s="52">
        <f t="shared" si="8"/>
        <v>6871.4341706530649</v>
      </c>
    </row>
    <row r="104" spans="1:22" ht="15" customHeight="1" x14ac:dyDescent="0.2">
      <c r="A104" s="3">
        <v>85</v>
      </c>
      <c r="B104" s="41">
        <v>85</v>
      </c>
      <c r="C104" s="53" t="s">
        <v>307</v>
      </c>
      <c r="D104" s="55" t="s">
        <v>308</v>
      </c>
      <c r="E104" s="53" t="s">
        <v>70</v>
      </c>
      <c r="F104" s="55" t="s">
        <v>309</v>
      </c>
      <c r="G104" s="53" t="s">
        <v>39</v>
      </c>
      <c r="H104" s="42">
        <v>2646.29</v>
      </c>
      <c r="I104" s="42">
        <v>3380.37</v>
      </c>
      <c r="J104" s="43">
        <v>2646.29</v>
      </c>
      <c r="K104" s="43">
        <v>2490.42</v>
      </c>
      <c r="L104" s="43">
        <v>2360.29</v>
      </c>
      <c r="M104" s="43">
        <v>2357.31</v>
      </c>
      <c r="N104" s="43">
        <v>2250.92</v>
      </c>
      <c r="O104" s="43">
        <v>3567.07</v>
      </c>
      <c r="P104" s="43">
        <v>3473.71</v>
      </c>
      <c r="Q104" s="43">
        <v>3473.71</v>
      </c>
      <c r="R104" s="43">
        <v>3380.37</v>
      </c>
      <c r="S104" s="42">
        <f t="shared" si="7"/>
        <v>1783.5350000000001</v>
      </c>
      <c r="T104" s="44">
        <f t="shared" si="6"/>
        <v>3.4295081841440446E-3</v>
      </c>
      <c r="U104" s="42">
        <f t="shared" si="9"/>
        <v>1494.9499506486166</v>
      </c>
      <c r="V104" s="52">
        <f t="shared" si="8"/>
        <v>288.58504935138353</v>
      </c>
    </row>
    <row r="105" spans="1:22" ht="15" customHeight="1" x14ac:dyDescent="0.2">
      <c r="A105" s="3">
        <v>86</v>
      </c>
      <c r="B105" s="45">
        <v>86</v>
      </c>
      <c r="C105" s="46" t="s">
        <v>310</v>
      </c>
      <c r="D105" s="47" t="s">
        <v>110</v>
      </c>
      <c r="E105" s="46" t="s">
        <v>36</v>
      </c>
      <c r="F105" s="47" t="s">
        <v>111</v>
      </c>
      <c r="G105" s="46" t="s">
        <v>39</v>
      </c>
      <c r="H105" s="49">
        <v>4796.75</v>
      </c>
      <c r="I105" s="49">
        <v>4922.4399999999996</v>
      </c>
      <c r="J105" s="59">
        <v>4796.75</v>
      </c>
      <c r="K105" s="59">
        <v>4580.49</v>
      </c>
      <c r="L105" s="59">
        <v>4364.24</v>
      </c>
      <c r="M105" s="59">
        <v>4367.32</v>
      </c>
      <c r="N105" s="59">
        <v>4151.07</v>
      </c>
      <c r="O105" s="59">
        <v>5366.16</v>
      </c>
      <c r="P105" s="59">
        <v>5144.3</v>
      </c>
      <c r="Q105" s="59">
        <v>5144.3</v>
      </c>
      <c r="R105" s="59">
        <v>4922.4399999999996</v>
      </c>
      <c r="S105" s="49">
        <f t="shared" si="7"/>
        <v>2683.08</v>
      </c>
      <c r="T105" s="48">
        <f t="shared" si="6"/>
        <v>6.2164363627164616E-3</v>
      </c>
      <c r="U105" s="49">
        <f t="shared" si="9"/>
        <v>2709.7941555059165</v>
      </c>
      <c r="V105" s="52">
        <f t="shared" si="8"/>
        <v>-26.714155505916551</v>
      </c>
    </row>
    <row r="106" spans="1:22" ht="15" customHeight="1" x14ac:dyDescent="0.2">
      <c r="A106" s="3">
        <v>87</v>
      </c>
      <c r="B106" s="41">
        <v>87</v>
      </c>
      <c r="C106" s="53" t="s">
        <v>311</v>
      </c>
      <c r="D106" s="55" t="s">
        <v>186</v>
      </c>
      <c r="E106" s="53" t="s">
        <v>28</v>
      </c>
      <c r="F106" s="55" t="s">
        <v>187</v>
      </c>
      <c r="G106" s="53" t="s">
        <v>39</v>
      </c>
      <c r="H106" s="42">
        <v>885.6</v>
      </c>
      <c r="I106" s="42">
        <v>1862.77</v>
      </c>
      <c r="J106" s="43">
        <v>885.6</v>
      </c>
      <c r="K106" s="43">
        <v>885.6</v>
      </c>
      <c r="L106" s="43">
        <v>885.6</v>
      </c>
      <c r="M106" s="43">
        <v>887.36</v>
      </c>
      <c r="N106" s="43">
        <v>887.36</v>
      </c>
      <c r="O106" s="43">
        <v>1862.77</v>
      </c>
      <c r="P106" s="43">
        <v>1862.77</v>
      </c>
      <c r="Q106" s="43">
        <v>1862.77</v>
      </c>
      <c r="R106" s="43">
        <v>1862.77</v>
      </c>
      <c r="S106" s="42">
        <f t="shared" si="7"/>
        <v>931.38499999999999</v>
      </c>
      <c r="T106" s="44">
        <f t="shared" si="6"/>
        <v>1.1477096039655388E-3</v>
      </c>
      <c r="U106" s="42">
        <f t="shared" si="9"/>
        <v>500.29576361412194</v>
      </c>
      <c r="V106" s="52">
        <f t="shared" si="8"/>
        <v>431.08923638587805</v>
      </c>
    </row>
    <row r="107" spans="1:22" ht="15" customHeight="1" x14ac:dyDescent="0.2">
      <c r="A107" s="3">
        <v>88</v>
      </c>
      <c r="B107" s="41">
        <v>88</v>
      </c>
      <c r="C107" s="53" t="s">
        <v>312</v>
      </c>
      <c r="D107" s="55" t="s">
        <v>91</v>
      </c>
      <c r="E107" s="53" t="s">
        <v>92</v>
      </c>
      <c r="F107" s="55" t="s">
        <v>93</v>
      </c>
      <c r="G107" s="53" t="s">
        <v>39</v>
      </c>
      <c r="H107" s="42">
        <v>977.4</v>
      </c>
      <c r="I107" s="42">
        <v>1999.67</v>
      </c>
      <c r="J107" s="43">
        <v>977.4</v>
      </c>
      <c r="K107" s="43">
        <v>977.4</v>
      </c>
      <c r="L107" s="43">
        <v>977.4</v>
      </c>
      <c r="M107" s="43">
        <v>976.1</v>
      </c>
      <c r="N107" s="43">
        <v>976.1</v>
      </c>
      <c r="O107" s="43">
        <v>1999.67</v>
      </c>
      <c r="P107" s="43">
        <v>1999.67</v>
      </c>
      <c r="Q107" s="43">
        <v>1999.67</v>
      </c>
      <c r="R107" s="43">
        <v>1999.67</v>
      </c>
      <c r="S107" s="42">
        <f t="shared" si="7"/>
        <v>999.83500000000004</v>
      </c>
      <c r="T107" s="44">
        <f t="shared" si="6"/>
        <v>1.2666795019375763E-3</v>
      </c>
      <c r="U107" s="42">
        <f t="shared" si="9"/>
        <v>552.15569033021995</v>
      </c>
      <c r="V107" s="52">
        <f t="shared" si="8"/>
        <v>447.67930966978008</v>
      </c>
    </row>
    <row r="108" spans="1:22" ht="15" customHeight="1" x14ac:dyDescent="0.2">
      <c r="A108" s="3">
        <v>89</v>
      </c>
      <c r="B108" s="41">
        <v>89</v>
      </c>
      <c r="C108" s="53" t="s">
        <v>313</v>
      </c>
      <c r="D108" s="55" t="s">
        <v>122</v>
      </c>
      <c r="E108" s="53" t="s">
        <v>71</v>
      </c>
      <c r="F108" s="55" t="s">
        <v>314</v>
      </c>
      <c r="G108" s="53" t="s">
        <v>39</v>
      </c>
      <c r="H108" s="42">
        <v>3210.15</v>
      </c>
      <c r="I108" s="42">
        <v>12350.89</v>
      </c>
      <c r="J108" s="43">
        <v>3210.15</v>
      </c>
      <c r="K108" s="43">
        <v>3053.76</v>
      </c>
      <c r="L108" s="43">
        <v>2897.36</v>
      </c>
      <c r="M108" s="43">
        <v>2895.3</v>
      </c>
      <c r="N108" s="43">
        <v>2770.18</v>
      </c>
      <c r="O108" s="43">
        <v>12911.32</v>
      </c>
      <c r="P108" s="43">
        <v>12911.32</v>
      </c>
      <c r="Q108" s="43">
        <v>12350.89</v>
      </c>
      <c r="R108" s="43">
        <v>12350.89</v>
      </c>
      <c r="S108" s="42">
        <f t="shared" si="7"/>
        <v>6455.66</v>
      </c>
      <c r="T108" s="44">
        <f t="shared" si="6"/>
        <v>4.1602529191169541E-3</v>
      </c>
      <c r="U108" s="42">
        <f t="shared" si="9"/>
        <v>1813.4874046588454</v>
      </c>
      <c r="V108" s="52">
        <f t="shared" si="8"/>
        <v>4642.1725953411542</v>
      </c>
    </row>
    <row r="109" spans="1:22" ht="15" customHeight="1" x14ac:dyDescent="0.2">
      <c r="A109" s="3">
        <v>90</v>
      </c>
      <c r="B109" s="41">
        <v>90</v>
      </c>
      <c r="C109" s="53" t="s">
        <v>315</v>
      </c>
      <c r="D109" s="55" t="s">
        <v>316</v>
      </c>
      <c r="E109" s="53" t="s">
        <v>72</v>
      </c>
      <c r="F109" s="55" t="s">
        <v>317</v>
      </c>
      <c r="G109" s="53" t="s">
        <v>39</v>
      </c>
      <c r="H109" s="42">
        <v>1128.5999999999999</v>
      </c>
      <c r="I109" s="42">
        <v>2026.02</v>
      </c>
      <c r="J109" s="43">
        <v>1128.5999999999999</v>
      </c>
      <c r="K109" s="43">
        <v>1128.5999999999999</v>
      </c>
      <c r="L109" s="43">
        <v>1128.5999999999999</v>
      </c>
      <c r="M109" s="43">
        <v>1125.9000000000001</v>
      </c>
      <c r="N109" s="43">
        <v>1125.9000000000001</v>
      </c>
      <c r="O109" s="43">
        <v>1999.67</v>
      </c>
      <c r="P109" s="43">
        <v>1999.67</v>
      </c>
      <c r="Q109" s="43">
        <v>2026.02</v>
      </c>
      <c r="R109" s="43">
        <v>2026.02</v>
      </c>
      <c r="S109" s="42">
        <f t="shared" si="7"/>
        <v>1013.01</v>
      </c>
      <c r="T109" s="44">
        <f t="shared" si="6"/>
        <v>1.4626299221268146E-3</v>
      </c>
      <c r="U109" s="42">
        <f t="shared" si="9"/>
        <v>637.57204021555776</v>
      </c>
      <c r="V109" s="52">
        <f t="shared" si="8"/>
        <v>375.43795978444223</v>
      </c>
    </row>
    <row r="110" spans="1:22" ht="15" customHeight="1" x14ac:dyDescent="0.2">
      <c r="A110" s="3">
        <v>91</v>
      </c>
      <c r="B110" s="41">
        <v>91</v>
      </c>
      <c r="C110" s="53" t="s">
        <v>318</v>
      </c>
      <c r="D110" s="55" t="s">
        <v>1</v>
      </c>
      <c r="E110" s="53" t="s">
        <v>2</v>
      </c>
      <c r="F110" s="55" t="s">
        <v>3</v>
      </c>
      <c r="G110" s="53" t="s">
        <v>39</v>
      </c>
      <c r="H110" s="42">
        <v>1085.4000000000001</v>
      </c>
      <c r="I110" s="42">
        <v>15269.33</v>
      </c>
      <c r="J110" s="43">
        <v>1085.4000000000001</v>
      </c>
      <c r="K110" s="43">
        <v>1085.4000000000001</v>
      </c>
      <c r="L110" s="43">
        <v>1085.4000000000001</v>
      </c>
      <c r="M110" s="43">
        <v>1084.55</v>
      </c>
      <c r="N110" s="43">
        <v>1084.55</v>
      </c>
      <c r="O110" s="43">
        <v>2019.87</v>
      </c>
      <c r="P110" s="43">
        <v>2019.87</v>
      </c>
      <c r="Q110" s="43">
        <v>15269.33</v>
      </c>
      <c r="R110" s="43">
        <v>15269.33</v>
      </c>
      <c r="S110" s="42">
        <f t="shared" si="7"/>
        <v>7634.665</v>
      </c>
      <c r="T110" s="44">
        <f t="shared" si="6"/>
        <v>1.4066440877870325E-3</v>
      </c>
      <c r="U110" s="42">
        <f t="shared" si="9"/>
        <v>613.16736881974714</v>
      </c>
      <c r="V110" s="52">
        <f t="shared" si="8"/>
        <v>7021.4976311802529</v>
      </c>
    </row>
    <row r="111" spans="1:22" ht="15" customHeight="1" x14ac:dyDescent="0.2">
      <c r="A111" s="3">
        <v>92</v>
      </c>
      <c r="B111" s="41">
        <v>92</v>
      </c>
      <c r="C111" s="53" t="s">
        <v>319</v>
      </c>
      <c r="D111" s="55" t="s">
        <v>112</v>
      </c>
      <c r="E111" s="53" t="s">
        <v>37</v>
      </c>
      <c r="F111" s="55" t="s">
        <v>113</v>
      </c>
      <c r="G111" s="53" t="s">
        <v>39</v>
      </c>
      <c r="H111" s="42">
        <v>1231.2</v>
      </c>
      <c r="I111" s="42">
        <v>1862.77</v>
      </c>
      <c r="J111" s="43">
        <v>1231.2</v>
      </c>
      <c r="K111" s="43">
        <v>1231.2</v>
      </c>
      <c r="L111" s="43">
        <v>1231.2</v>
      </c>
      <c r="M111" s="43">
        <v>1216.06</v>
      </c>
      <c r="N111" s="43">
        <v>1216.06</v>
      </c>
      <c r="O111" s="43">
        <v>1862.77</v>
      </c>
      <c r="P111" s="43">
        <v>1862.77</v>
      </c>
      <c r="Q111" s="43">
        <v>1862.77</v>
      </c>
      <c r="R111" s="43">
        <v>1862.77</v>
      </c>
      <c r="S111" s="42">
        <f t="shared" si="7"/>
        <v>931.38499999999999</v>
      </c>
      <c r="T111" s="44">
        <f t="shared" si="6"/>
        <v>1.595596278683798E-3</v>
      </c>
      <c r="U111" s="42">
        <f t="shared" si="9"/>
        <v>695.53313478060863</v>
      </c>
      <c r="V111" s="52">
        <f t="shared" si="8"/>
        <v>235.85186521939136</v>
      </c>
    </row>
    <row r="112" spans="1:22" ht="15" customHeight="1" x14ac:dyDescent="0.2">
      <c r="A112" s="3">
        <v>93</v>
      </c>
      <c r="B112" s="41">
        <v>93</v>
      </c>
      <c r="C112" s="53" t="s">
        <v>320</v>
      </c>
      <c r="D112" s="55" t="s">
        <v>321</v>
      </c>
      <c r="E112" s="53" t="s">
        <v>73</v>
      </c>
      <c r="F112" s="55" t="s">
        <v>322</v>
      </c>
      <c r="G112" s="53" t="s">
        <v>39</v>
      </c>
      <c r="H112" s="42">
        <v>2294.59</v>
      </c>
      <c r="I112" s="42">
        <v>4872.29</v>
      </c>
      <c r="J112" s="43">
        <v>2294.59</v>
      </c>
      <c r="K112" s="43">
        <v>2196.2600000000002</v>
      </c>
      <c r="L112" s="43">
        <v>2097.94</v>
      </c>
      <c r="M112" s="43">
        <v>2096.62</v>
      </c>
      <c r="N112" s="43">
        <v>2017.95</v>
      </c>
      <c r="O112" s="43">
        <v>4141.6000000000004</v>
      </c>
      <c r="P112" s="43">
        <v>4047.19</v>
      </c>
      <c r="Q112" s="43">
        <v>1960.62</v>
      </c>
      <c r="R112" s="43">
        <v>4872.29</v>
      </c>
      <c r="S112" s="42">
        <f t="shared" si="7"/>
        <v>2436.145</v>
      </c>
      <c r="T112" s="44">
        <f t="shared" si="6"/>
        <v>2.9737161022620664E-3</v>
      </c>
      <c r="U112" s="42">
        <f t="shared" si="9"/>
        <v>1296.2665494933697</v>
      </c>
      <c r="V112" s="52">
        <f t="shared" si="8"/>
        <v>1139.8784505066303</v>
      </c>
    </row>
    <row r="113" spans="1:22" ht="15" customHeight="1" x14ac:dyDescent="0.2">
      <c r="A113" s="3">
        <v>94</v>
      </c>
      <c r="B113" s="41">
        <v>94</v>
      </c>
      <c r="C113" s="53" t="s">
        <v>323</v>
      </c>
      <c r="D113" s="55" t="s">
        <v>324</v>
      </c>
      <c r="E113" s="53" t="s">
        <v>74</v>
      </c>
      <c r="F113" s="55" t="s">
        <v>325</v>
      </c>
      <c r="G113" s="53" t="s">
        <v>39</v>
      </c>
      <c r="H113" s="42">
        <v>955.8</v>
      </c>
      <c r="I113" s="42">
        <v>1844.14</v>
      </c>
      <c r="J113" s="43">
        <v>955.8</v>
      </c>
      <c r="K113" s="43">
        <v>955.8</v>
      </c>
      <c r="L113" s="43">
        <v>955.8</v>
      </c>
      <c r="M113" s="43">
        <v>958.35</v>
      </c>
      <c r="N113" s="43">
        <v>958.35</v>
      </c>
      <c r="O113" s="43">
        <v>1844.14</v>
      </c>
      <c r="P113" s="43">
        <v>1844.14</v>
      </c>
      <c r="Q113" s="43">
        <v>1844.14</v>
      </c>
      <c r="R113" s="43">
        <v>1844.14</v>
      </c>
      <c r="S113" s="42">
        <f t="shared" si="7"/>
        <v>922.07</v>
      </c>
      <c r="T113" s="44">
        <f t="shared" si="6"/>
        <v>1.2386865847676851E-3</v>
      </c>
      <c r="U113" s="42">
        <f t="shared" si="9"/>
        <v>539.95335463231447</v>
      </c>
      <c r="V113" s="52">
        <f t="shared" si="8"/>
        <v>382.11664536768558</v>
      </c>
    </row>
    <row r="114" spans="1:22" ht="15" customHeight="1" x14ac:dyDescent="0.2">
      <c r="A114" s="3">
        <v>95</v>
      </c>
      <c r="B114" s="41">
        <v>95</v>
      </c>
      <c r="C114" s="53" t="s">
        <v>326</v>
      </c>
      <c r="D114" s="55" t="s">
        <v>327</v>
      </c>
      <c r="E114" s="53" t="s">
        <v>75</v>
      </c>
      <c r="F114" s="55" t="s">
        <v>328</v>
      </c>
      <c r="G114" s="53" t="s">
        <v>39</v>
      </c>
      <c r="H114" s="42">
        <v>880.2</v>
      </c>
      <c r="I114" s="42">
        <v>1844.14</v>
      </c>
      <c r="J114" s="43">
        <v>880.2</v>
      </c>
      <c r="K114" s="43">
        <v>880.2</v>
      </c>
      <c r="L114" s="43">
        <v>880.2</v>
      </c>
      <c r="M114" s="43">
        <v>878.49</v>
      </c>
      <c r="N114" s="43">
        <v>878.49</v>
      </c>
      <c r="O114" s="43">
        <v>1844.14</v>
      </c>
      <c r="P114" s="43">
        <v>1844.14</v>
      </c>
      <c r="Q114" s="43">
        <v>1844.14</v>
      </c>
      <c r="R114" s="43">
        <v>1844.14</v>
      </c>
      <c r="S114" s="42">
        <f t="shared" si="7"/>
        <v>922.07</v>
      </c>
      <c r="T114" s="44">
        <f t="shared" si="6"/>
        <v>1.140711374673066E-3</v>
      </c>
      <c r="U114" s="42">
        <f t="shared" si="9"/>
        <v>497.24517968964557</v>
      </c>
      <c r="V114" s="52">
        <f t="shared" si="8"/>
        <v>424.82482031035448</v>
      </c>
    </row>
    <row r="115" spans="1:22" ht="15" customHeight="1" x14ac:dyDescent="0.2">
      <c r="A115" s="3">
        <v>96</v>
      </c>
      <c r="B115" s="41">
        <v>96</v>
      </c>
      <c r="C115" s="53" t="s">
        <v>329</v>
      </c>
      <c r="D115" s="55" t="s">
        <v>98</v>
      </c>
      <c r="E115" s="53" t="s">
        <v>32</v>
      </c>
      <c r="F115" s="55" t="s">
        <v>99</v>
      </c>
      <c r="G115" s="53" t="s">
        <v>39</v>
      </c>
      <c r="H115" s="42">
        <v>885.6</v>
      </c>
      <c r="I115" s="42">
        <v>1887.88</v>
      </c>
      <c r="J115" s="43">
        <v>885.6</v>
      </c>
      <c r="K115" s="43">
        <v>885.6</v>
      </c>
      <c r="L115" s="43">
        <v>885.6</v>
      </c>
      <c r="M115" s="43">
        <v>887.36</v>
      </c>
      <c r="N115" s="43">
        <v>887.36</v>
      </c>
      <c r="O115" s="43">
        <v>1862.77</v>
      </c>
      <c r="P115" s="43">
        <v>1862.77</v>
      </c>
      <c r="Q115" s="43">
        <v>1887.88</v>
      </c>
      <c r="R115" s="43">
        <v>1887.88</v>
      </c>
      <c r="S115" s="42">
        <f t="shared" si="7"/>
        <v>943.94</v>
      </c>
      <c r="T115" s="44">
        <f t="shared" si="6"/>
        <v>1.1477096039655388E-3</v>
      </c>
      <c r="U115" s="42">
        <f t="shared" si="9"/>
        <v>500.29576361412194</v>
      </c>
      <c r="V115" s="52">
        <f t="shared" si="8"/>
        <v>443.64423638587812</v>
      </c>
    </row>
    <row r="116" spans="1:22" ht="15" customHeight="1" x14ac:dyDescent="0.2">
      <c r="A116" s="3">
        <v>97</v>
      </c>
      <c r="B116" s="41">
        <v>97</v>
      </c>
      <c r="C116" s="53" t="s">
        <v>330</v>
      </c>
      <c r="D116" s="55" t="s">
        <v>331</v>
      </c>
      <c r="E116" s="53" t="s">
        <v>76</v>
      </c>
      <c r="F116" s="55" t="s">
        <v>332</v>
      </c>
      <c r="G116" s="53" t="s">
        <v>39</v>
      </c>
      <c r="H116" s="42">
        <v>998.82</v>
      </c>
      <c r="I116" s="42">
        <v>4971.76</v>
      </c>
      <c r="J116" s="43">
        <v>998.82</v>
      </c>
      <c r="K116" s="43">
        <v>998.82</v>
      </c>
      <c r="L116" s="43">
        <v>998.82</v>
      </c>
      <c r="M116" s="43">
        <v>1000.3</v>
      </c>
      <c r="N116" s="43">
        <v>1000.3</v>
      </c>
      <c r="O116" s="43">
        <v>5196.3999999999996</v>
      </c>
      <c r="P116" s="43">
        <v>5196.3999999999996</v>
      </c>
      <c r="Q116" s="43">
        <v>4971.76</v>
      </c>
      <c r="R116" s="43">
        <v>4971.76</v>
      </c>
      <c r="S116" s="42">
        <f t="shared" si="7"/>
        <v>2598.1999999999998</v>
      </c>
      <c r="T116" s="44">
        <f t="shared" ref="T116:T138" si="10">H116/$H$139</f>
        <v>1.2944391447977186E-3</v>
      </c>
      <c r="U116" s="42">
        <f t="shared" si="9"/>
        <v>564.25633989730954</v>
      </c>
      <c r="V116" s="52">
        <f t="shared" si="8"/>
        <v>2033.9436601026903</v>
      </c>
    </row>
    <row r="117" spans="1:22" ht="15" customHeight="1" x14ac:dyDescent="0.2">
      <c r="A117" s="3">
        <v>98</v>
      </c>
      <c r="B117" s="41">
        <v>98</v>
      </c>
      <c r="C117" s="53" t="s">
        <v>333</v>
      </c>
      <c r="D117" s="55" t="s">
        <v>331</v>
      </c>
      <c r="E117" s="53" t="s">
        <v>76</v>
      </c>
      <c r="F117" s="55" t="s">
        <v>332</v>
      </c>
      <c r="G117" s="53" t="s">
        <v>39</v>
      </c>
      <c r="H117" s="42">
        <v>1210.8599999999999</v>
      </c>
      <c r="I117" s="42">
        <v>2066.3200000000002</v>
      </c>
      <c r="J117" s="43">
        <v>1210.8599999999999</v>
      </c>
      <c r="K117" s="43">
        <v>1210.8599999999999</v>
      </c>
      <c r="L117" s="43">
        <v>1210.8599999999999</v>
      </c>
      <c r="M117" s="43">
        <v>1210.3599999999999</v>
      </c>
      <c r="N117" s="43">
        <v>1210.3599999999999</v>
      </c>
      <c r="O117" s="43">
        <v>2066.3200000000002</v>
      </c>
      <c r="P117" s="43">
        <v>2066.3200000000002</v>
      </c>
      <c r="Q117" s="43">
        <v>2066.3200000000002</v>
      </c>
      <c r="R117" s="43">
        <v>2066.3200000000002</v>
      </c>
      <c r="S117" s="42">
        <f t="shared" si="7"/>
        <v>1033.1600000000001</v>
      </c>
      <c r="T117" s="44">
        <f t="shared" si="10"/>
        <v>1.5692362816821502E-3</v>
      </c>
      <c r="U117" s="42">
        <f t="shared" si="9"/>
        <v>684.04260199841417</v>
      </c>
      <c r="V117" s="52">
        <f t="shared" si="8"/>
        <v>349.11739800158591</v>
      </c>
    </row>
    <row r="118" spans="1:22" ht="15" customHeight="1" x14ac:dyDescent="0.2">
      <c r="A118" s="3">
        <v>99</v>
      </c>
      <c r="B118" s="41">
        <v>99</v>
      </c>
      <c r="C118" s="53" t="s">
        <v>334</v>
      </c>
      <c r="D118" s="55" t="s">
        <v>335</v>
      </c>
      <c r="E118" s="53" t="s">
        <v>77</v>
      </c>
      <c r="F118" s="55" t="s">
        <v>336</v>
      </c>
      <c r="G118" s="53" t="s">
        <v>39</v>
      </c>
      <c r="H118" s="42">
        <v>9482.34</v>
      </c>
      <c r="I118" s="42">
        <v>10115.48</v>
      </c>
      <c r="J118" s="43">
        <v>9482.34</v>
      </c>
      <c r="K118" s="43">
        <v>9208.2999999999993</v>
      </c>
      <c r="L118" s="43">
        <v>8934.26</v>
      </c>
      <c r="M118" s="43">
        <v>8626.26</v>
      </c>
      <c r="N118" s="43">
        <v>8626.26</v>
      </c>
      <c r="O118" s="43">
        <v>11842.2</v>
      </c>
      <c r="P118" s="43">
        <v>11600.82</v>
      </c>
      <c r="Q118" s="43">
        <v>10432.11</v>
      </c>
      <c r="R118" s="43">
        <v>10115.48</v>
      </c>
      <c r="S118" s="42">
        <f t="shared" si="7"/>
        <v>5921.1</v>
      </c>
      <c r="T118" s="44">
        <f t="shared" si="10"/>
        <v>1.2288812879478984E-2</v>
      </c>
      <c r="U118" s="42">
        <f t="shared" si="9"/>
        <v>5356.7914760035383</v>
      </c>
      <c r="V118" s="52">
        <f t="shared" si="8"/>
        <v>564.3085239964621</v>
      </c>
    </row>
    <row r="119" spans="1:22" ht="15" customHeight="1" x14ac:dyDescent="0.2">
      <c r="A119" s="3">
        <v>100</v>
      </c>
      <c r="B119" s="41">
        <v>100</v>
      </c>
      <c r="C119" s="53" t="s">
        <v>337</v>
      </c>
      <c r="D119" s="55" t="s">
        <v>338</v>
      </c>
      <c r="E119" s="53" t="s">
        <v>339</v>
      </c>
      <c r="F119" s="55" t="s">
        <v>340</v>
      </c>
      <c r="G119" s="53" t="s">
        <v>39</v>
      </c>
      <c r="H119" s="42">
        <v>1210.8599999999999</v>
      </c>
      <c r="I119" s="42">
        <v>1980.59</v>
      </c>
      <c r="J119" s="43">
        <v>1210.8599999999999</v>
      </c>
      <c r="K119" s="43">
        <v>1210.8599999999999</v>
      </c>
      <c r="L119" s="43">
        <v>1210.8599999999999</v>
      </c>
      <c r="M119" s="43">
        <v>1210.3599999999999</v>
      </c>
      <c r="N119" s="43">
        <v>1210.3599999999999</v>
      </c>
      <c r="O119" s="43">
        <v>1980.59</v>
      </c>
      <c r="P119" s="43">
        <v>1980.59</v>
      </c>
      <c r="Q119" s="43">
        <v>1980.59</v>
      </c>
      <c r="R119" s="43">
        <v>1980.59</v>
      </c>
      <c r="S119" s="42">
        <f t="shared" si="7"/>
        <v>990.29499999999996</v>
      </c>
      <c r="T119" s="44">
        <f t="shared" si="10"/>
        <v>1.5692362816821502E-3</v>
      </c>
      <c r="U119" s="42">
        <f t="shared" si="9"/>
        <v>684.04260199841417</v>
      </c>
      <c r="V119" s="52">
        <f t="shared" si="8"/>
        <v>306.25239800158579</v>
      </c>
    </row>
    <row r="120" spans="1:22" ht="15" customHeight="1" x14ac:dyDescent="0.2">
      <c r="A120" s="3">
        <v>101</v>
      </c>
      <c r="B120" s="41">
        <v>101</v>
      </c>
      <c r="C120" s="53" t="s">
        <v>341</v>
      </c>
      <c r="D120" s="55" t="s">
        <v>147</v>
      </c>
      <c r="E120" s="53" t="s">
        <v>40</v>
      </c>
      <c r="F120" s="55" t="s">
        <v>148</v>
      </c>
      <c r="G120" s="53" t="s">
        <v>39</v>
      </c>
      <c r="H120" s="42">
        <v>1222.02</v>
      </c>
      <c r="I120" s="42">
        <v>2115.33</v>
      </c>
      <c r="J120" s="43">
        <v>1222.02</v>
      </c>
      <c r="K120" s="43">
        <v>1222.02</v>
      </c>
      <c r="L120" s="43">
        <v>1222.02</v>
      </c>
      <c r="M120" s="43">
        <v>1222.5899999999999</v>
      </c>
      <c r="N120" s="43">
        <v>1222.5899999999999</v>
      </c>
      <c r="O120" s="43">
        <v>2030.72</v>
      </c>
      <c r="P120" s="43">
        <v>2030.72</v>
      </c>
      <c r="Q120" s="43">
        <v>2115.33</v>
      </c>
      <c r="R120" s="43">
        <v>2115.33</v>
      </c>
      <c r="S120" s="42">
        <f t="shared" si="7"/>
        <v>1057.665</v>
      </c>
      <c r="T120" s="44">
        <f t="shared" si="10"/>
        <v>1.5836992888865942E-3</v>
      </c>
      <c r="U120" s="42">
        <f t="shared" si="9"/>
        <v>690.34714210899881</v>
      </c>
      <c r="V120" s="52">
        <f t="shared" si="8"/>
        <v>367.31785789100115</v>
      </c>
    </row>
    <row r="121" spans="1:22" ht="15" customHeight="1" x14ac:dyDescent="0.2">
      <c r="A121" s="3">
        <v>102</v>
      </c>
      <c r="B121" s="41">
        <v>102</v>
      </c>
      <c r="C121" s="53" t="s">
        <v>342</v>
      </c>
      <c r="D121" s="55" t="s">
        <v>229</v>
      </c>
      <c r="E121" s="53" t="s">
        <v>55</v>
      </c>
      <c r="F121" s="55" t="s">
        <v>230</v>
      </c>
      <c r="G121" s="53" t="s">
        <v>39</v>
      </c>
      <c r="H121" s="42">
        <v>1085.4000000000001</v>
      </c>
      <c r="I121" s="42">
        <v>2047.1</v>
      </c>
      <c r="J121" s="43">
        <v>1085.4000000000001</v>
      </c>
      <c r="K121" s="43">
        <v>1085.4000000000001</v>
      </c>
      <c r="L121" s="43">
        <v>1085.4000000000001</v>
      </c>
      <c r="M121" s="43">
        <v>1084.55</v>
      </c>
      <c r="N121" s="43">
        <v>1084.55</v>
      </c>
      <c r="O121" s="43">
        <v>1965.21</v>
      </c>
      <c r="P121" s="43">
        <v>1965.21</v>
      </c>
      <c r="Q121" s="43">
        <v>2047.1</v>
      </c>
      <c r="R121" s="43">
        <v>2047.1</v>
      </c>
      <c r="S121" s="42">
        <f t="shared" si="7"/>
        <v>1023.55</v>
      </c>
      <c r="T121" s="44">
        <f t="shared" si="10"/>
        <v>1.4066440877870325E-3</v>
      </c>
      <c r="U121" s="42">
        <f t="shared" si="9"/>
        <v>613.16736881974714</v>
      </c>
      <c r="V121" s="52">
        <f t="shared" si="8"/>
        <v>410.38263118025282</v>
      </c>
    </row>
    <row r="122" spans="1:22" ht="15" customHeight="1" x14ac:dyDescent="0.2">
      <c r="A122" s="3">
        <v>103</v>
      </c>
      <c r="B122" s="41">
        <v>103</v>
      </c>
      <c r="C122" s="53" t="s">
        <v>343</v>
      </c>
      <c r="D122" s="55" t="s">
        <v>344</v>
      </c>
      <c r="E122" s="53" t="s">
        <v>78</v>
      </c>
      <c r="F122" s="55" t="s">
        <v>345</v>
      </c>
      <c r="G122" s="53" t="s">
        <v>39</v>
      </c>
      <c r="H122" s="42">
        <v>977.4</v>
      </c>
      <c r="I122" s="42">
        <v>4148.4399999999996</v>
      </c>
      <c r="J122" s="43">
        <v>977.4</v>
      </c>
      <c r="K122" s="43">
        <v>977.4</v>
      </c>
      <c r="L122" s="43">
        <v>977.4</v>
      </c>
      <c r="M122" s="43">
        <v>976.1</v>
      </c>
      <c r="N122" s="43">
        <v>976.1</v>
      </c>
      <c r="O122" s="43">
        <v>9852.08</v>
      </c>
      <c r="P122" s="43">
        <v>9852.08</v>
      </c>
      <c r="Q122" s="43">
        <v>4291.6899999999996</v>
      </c>
      <c r="R122" s="43">
        <v>4148.4399999999996</v>
      </c>
      <c r="S122" s="42">
        <f t="shared" si="7"/>
        <v>4926.04</v>
      </c>
      <c r="T122" s="44">
        <f t="shared" si="10"/>
        <v>1.2666795019375763E-3</v>
      </c>
      <c r="U122" s="42">
        <f t="shared" si="9"/>
        <v>552.15569033021995</v>
      </c>
      <c r="V122" s="52">
        <f t="shared" si="8"/>
        <v>4373.8843096697801</v>
      </c>
    </row>
    <row r="123" spans="1:22" ht="15" customHeight="1" x14ac:dyDescent="0.2">
      <c r="A123" s="3">
        <v>104</v>
      </c>
      <c r="B123" s="41">
        <v>104</v>
      </c>
      <c r="C123" s="53" t="s">
        <v>346</v>
      </c>
      <c r="D123" s="55" t="s">
        <v>127</v>
      </c>
      <c r="E123" s="53" t="s">
        <v>79</v>
      </c>
      <c r="F123" s="55" t="s">
        <v>347</v>
      </c>
      <c r="G123" s="53" t="s">
        <v>39</v>
      </c>
      <c r="H123" s="42">
        <v>977.4</v>
      </c>
      <c r="I123" s="42">
        <v>2026.62</v>
      </c>
      <c r="J123" s="43">
        <v>977.4</v>
      </c>
      <c r="K123" s="43">
        <v>977.4</v>
      </c>
      <c r="L123" s="43">
        <v>977.4</v>
      </c>
      <c r="M123" s="43">
        <v>976.1</v>
      </c>
      <c r="N123" s="43">
        <v>976.1</v>
      </c>
      <c r="O123" s="43">
        <v>1999.67</v>
      </c>
      <c r="P123" s="43">
        <v>1999.67</v>
      </c>
      <c r="Q123" s="43">
        <v>2026.62</v>
      </c>
      <c r="R123" s="43">
        <v>2026.62</v>
      </c>
      <c r="S123" s="42">
        <f t="shared" si="7"/>
        <v>1013.31</v>
      </c>
      <c r="T123" s="44">
        <f t="shared" si="10"/>
        <v>1.2666795019375763E-3</v>
      </c>
      <c r="U123" s="42">
        <f t="shared" si="9"/>
        <v>552.15569033021995</v>
      </c>
      <c r="V123" s="52">
        <f t="shared" si="8"/>
        <v>461.15430966977999</v>
      </c>
    </row>
    <row r="124" spans="1:22" ht="15" customHeight="1" x14ac:dyDescent="0.2">
      <c r="A124" s="3">
        <v>105</v>
      </c>
      <c r="B124" s="41">
        <v>105</v>
      </c>
      <c r="C124" s="53" t="s">
        <v>348</v>
      </c>
      <c r="D124" s="55" t="s">
        <v>96</v>
      </c>
      <c r="E124" s="53" t="s">
        <v>31</v>
      </c>
      <c r="F124" s="55" t="s">
        <v>97</v>
      </c>
      <c r="G124" s="53" t="s">
        <v>39</v>
      </c>
      <c r="H124" s="42">
        <v>1036.8</v>
      </c>
      <c r="I124" s="42">
        <v>1999.67</v>
      </c>
      <c r="J124" s="43">
        <v>1036.8</v>
      </c>
      <c r="K124" s="43">
        <v>1036.8</v>
      </c>
      <c r="L124" s="43">
        <v>1036.8</v>
      </c>
      <c r="M124" s="43">
        <v>1035.83</v>
      </c>
      <c r="N124" s="43">
        <v>1035.83</v>
      </c>
      <c r="O124" s="43">
        <v>1999.67</v>
      </c>
      <c r="P124" s="43">
        <v>1999.67</v>
      </c>
      <c r="Q124" s="43">
        <v>1999.67</v>
      </c>
      <c r="R124" s="43">
        <v>1999.67</v>
      </c>
      <c r="S124" s="42">
        <f t="shared" si="7"/>
        <v>999.83500000000004</v>
      </c>
      <c r="T124" s="44">
        <f t="shared" si="10"/>
        <v>1.3436600241547771E-3</v>
      </c>
      <c r="U124" s="42">
        <f t="shared" si="9"/>
        <v>585.71211349945986</v>
      </c>
      <c r="V124" s="52">
        <f t="shared" si="8"/>
        <v>414.12288650054018</v>
      </c>
    </row>
    <row r="125" spans="1:22" ht="15" customHeight="1" x14ac:dyDescent="0.2">
      <c r="A125" s="3">
        <v>106</v>
      </c>
      <c r="B125" s="41">
        <v>106</v>
      </c>
      <c r="C125" s="53" t="s">
        <v>349</v>
      </c>
      <c r="D125" s="55" t="s">
        <v>96</v>
      </c>
      <c r="E125" s="53" t="s">
        <v>31</v>
      </c>
      <c r="F125" s="55" t="s">
        <v>97</v>
      </c>
      <c r="G125" s="53" t="s">
        <v>39</v>
      </c>
      <c r="H125" s="42">
        <v>885.6</v>
      </c>
      <c r="I125" s="42">
        <v>1887.88</v>
      </c>
      <c r="J125" s="43">
        <v>885.6</v>
      </c>
      <c r="K125" s="43">
        <v>885.6</v>
      </c>
      <c r="L125" s="43">
        <v>885.6</v>
      </c>
      <c r="M125" s="43">
        <v>887.36</v>
      </c>
      <c r="N125" s="43">
        <v>887.36</v>
      </c>
      <c r="O125" s="43">
        <v>1862.77</v>
      </c>
      <c r="P125" s="43">
        <v>1862.77</v>
      </c>
      <c r="Q125" s="43">
        <v>1887.88</v>
      </c>
      <c r="R125" s="43">
        <v>1887.88</v>
      </c>
      <c r="S125" s="42">
        <f t="shared" si="7"/>
        <v>943.94</v>
      </c>
      <c r="T125" s="44">
        <f t="shared" si="10"/>
        <v>1.1477096039655388E-3</v>
      </c>
      <c r="U125" s="42">
        <f t="shared" si="9"/>
        <v>500.29576361412194</v>
      </c>
      <c r="V125" s="52">
        <f t="shared" si="8"/>
        <v>443.64423638587812</v>
      </c>
    </row>
    <row r="126" spans="1:22" ht="15" customHeight="1" x14ac:dyDescent="0.2">
      <c r="A126" s="3">
        <v>107</v>
      </c>
      <c r="B126" s="45">
        <v>107</v>
      </c>
      <c r="C126" s="46" t="s">
        <v>350</v>
      </c>
      <c r="D126" s="47" t="s">
        <v>105</v>
      </c>
      <c r="E126" s="46" t="s">
        <v>35</v>
      </c>
      <c r="F126" s="47" t="s">
        <v>106</v>
      </c>
      <c r="G126" s="46" t="s">
        <v>39</v>
      </c>
      <c r="H126" s="49">
        <v>3281.39</v>
      </c>
      <c r="I126" s="49">
        <v>3263.66</v>
      </c>
      <c r="J126" s="59">
        <v>3155.07</v>
      </c>
      <c r="K126" s="59">
        <v>3028.75</v>
      </c>
      <c r="L126" s="59">
        <v>3147.55</v>
      </c>
      <c r="M126" s="59">
        <v>3019.44</v>
      </c>
      <c r="N126" s="59">
        <v>3019.44</v>
      </c>
      <c r="O126" s="59">
        <v>2897.76</v>
      </c>
      <c r="P126" s="59">
        <v>2897.76</v>
      </c>
      <c r="Q126" s="59">
        <v>3263.66</v>
      </c>
      <c r="R126" s="59">
        <v>3263.66</v>
      </c>
      <c r="S126" s="49">
        <f t="shared" si="7"/>
        <v>1631.83</v>
      </c>
      <c r="T126" s="48">
        <f t="shared" si="10"/>
        <v>4.2525777070420946E-3</v>
      </c>
      <c r="U126" s="49">
        <f t="shared" si="9"/>
        <v>1853.7325155439739</v>
      </c>
      <c r="V126" s="52">
        <f t="shared" si="8"/>
        <v>-221.902515543974</v>
      </c>
    </row>
    <row r="127" spans="1:22" ht="15" customHeight="1" x14ac:dyDescent="0.2">
      <c r="A127" s="3">
        <v>108</v>
      </c>
      <c r="B127" s="41">
        <v>108</v>
      </c>
      <c r="C127" s="53" t="s">
        <v>351</v>
      </c>
      <c r="D127" s="55" t="s">
        <v>352</v>
      </c>
      <c r="E127" s="53" t="s">
        <v>80</v>
      </c>
      <c r="F127" s="55" t="s">
        <v>353</v>
      </c>
      <c r="G127" s="53" t="s">
        <v>39</v>
      </c>
      <c r="H127" s="42">
        <v>1220.4000000000001</v>
      </c>
      <c r="I127" s="42">
        <v>7075</v>
      </c>
      <c r="J127" s="43">
        <v>1220.4000000000001</v>
      </c>
      <c r="K127" s="43">
        <v>1220.4000000000001</v>
      </c>
      <c r="L127" s="43">
        <v>1220.4000000000001</v>
      </c>
      <c r="M127" s="43">
        <v>1222.25</v>
      </c>
      <c r="N127" s="43">
        <v>1222.25</v>
      </c>
      <c r="O127" s="43">
        <v>7261.51</v>
      </c>
      <c r="P127" s="43">
        <v>7261.51</v>
      </c>
      <c r="Q127" s="43">
        <v>7075</v>
      </c>
      <c r="R127" s="43">
        <v>7075</v>
      </c>
      <c r="S127" s="42">
        <f t="shared" si="7"/>
        <v>3630.7550000000001</v>
      </c>
      <c r="T127" s="44">
        <f t="shared" si="10"/>
        <v>1.5815998200988525E-3</v>
      </c>
      <c r="U127" s="42">
        <f t="shared" si="9"/>
        <v>689.43196693165589</v>
      </c>
      <c r="V127" s="52">
        <f t="shared" si="8"/>
        <v>2941.3230330683441</v>
      </c>
    </row>
    <row r="128" spans="1:22" ht="15" customHeight="1" x14ac:dyDescent="0.2">
      <c r="A128" s="3">
        <v>109</v>
      </c>
      <c r="B128" s="41">
        <v>109</v>
      </c>
      <c r="C128" s="53" t="s">
        <v>354</v>
      </c>
      <c r="D128" s="55" t="s">
        <v>117</v>
      </c>
      <c r="E128" s="53" t="s">
        <v>81</v>
      </c>
      <c r="F128" s="55" t="s">
        <v>355</v>
      </c>
      <c r="G128" s="53" t="s">
        <v>39</v>
      </c>
      <c r="H128" s="42">
        <v>2878.32</v>
      </c>
      <c r="I128" s="42">
        <v>13987.17</v>
      </c>
      <c r="J128" s="43">
        <v>2878.32</v>
      </c>
      <c r="K128" s="43">
        <v>2756.42</v>
      </c>
      <c r="L128" s="43">
        <v>2634.53</v>
      </c>
      <c r="M128" s="43">
        <v>2634.05</v>
      </c>
      <c r="N128" s="43">
        <v>2542.63</v>
      </c>
      <c r="O128" s="43">
        <v>14538.77</v>
      </c>
      <c r="P128" s="43">
        <v>14402.63</v>
      </c>
      <c r="Q128" s="43">
        <v>14123.3</v>
      </c>
      <c r="R128" s="43">
        <v>13987.17</v>
      </c>
      <c r="S128" s="42">
        <f t="shared" si="7"/>
        <v>7269.3850000000002</v>
      </c>
      <c r="T128" s="44">
        <f t="shared" si="10"/>
        <v>3.7302117290945007E-3</v>
      </c>
      <c r="U128" s="42">
        <f t="shared" si="9"/>
        <v>1626.0290224997736</v>
      </c>
      <c r="V128" s="52">
        <f t="shared" si="8"/>
        <v>5643.3559775002268</v>
      </c>
    </row>
    <row r="129" spans="1:22" ht="15" customHeight="1" x14ac:dyDescent="0.2">
      <c r="A129" s="3">
        <v>110</v>
      </c>
      <c r="B129" s="45">
        <v>110</v>
      </c>
      <c r="C129" s="46" t="s">
        <v>356</v>
      </c>
      <c r="D129" s="47" t="s">
        <v>126</v>
      </c>
      <c r="E129" s="46" t="s">
        <v>82</v>
      </c>
      <c r="F129" s="47" t="s">
        <v>357</v>
      </c>
      <c r="G129" s="46" t="s">
        <v>39</v>
      </c>
      <c r="H129" s="49">
        <v>3485.51</v>
      </c>
      <c r="I129" s="49">
        <v>1666.39</v>
      </c>
      <c r="J129" s="59">
        <v>3485.51</v>
      </c>
      <c r="K129" s="59">
        <v>3323.71</v>
      </c>
      <c r="L129" s="59">
        <v>3161.92</v>
      </c>
      <c r="M129" s="59">
        <v>3163.77</v>
      </c>
      <c r="N129" s="59">
        <v>3042.42</v>
      </c>
      <c r="O129" s="59">
        <v>1666.39</v>
      </c>
      <c r="P129" s="59">
        <v>1666.39</v>
      </c>
      <c r="Q129" s="59">
        <v>1666.39</v>
      </c>
      <c r="R129" s="59">
        <v>1666.39</v>
      </c>
      <c r="S129" s="49">
        <f t="shared" si="7"/>
        <v>1742.7550000000001</v>
      </c>
      <c r="T129" s="48">
        <f t="shared" si="10"/>
        <v>4.5171107742975674E-3</v>
      </c>
      <c r="U129" s="49">
        <f t="shared" si="9"/>
        <v>1969.0445878891808</v>
      </c>
      <c r="V129" s="52">
        <f t="shared" si="8"/>
        <v>-226.28958788918067</v>
      </c>
    </row>
    <row r="130" spans="1:22" ht="15" customHeight="1" x14ac:dyDescent="0.2">
      <c r="A130" s="3">
        <v>111</v>
      </c>
      <c r="B130" s="41">
        <v>111</v>
      </c>
      <c r="C130" s="53" t="s">
        <v>358</v>
      </c>
      <c r="D130" s="55" t="s">
        <v>4</v>
      </c>
      <c r="E130" s="53" t="s">
        <v>5</v>
      </c>
      <c r="F130" s="55" t="s">
        <v>6</v>
      </c>
      <c r="G130" s="53" t="s">
        <v>39</v>
      </c>
      <c r="H130" s="42">
        <v>1366.2</v>
      </c>
      <c r="I130" s="42">
        <v>1683.22</v>
      </c>
      <c r="J130" s="43">
        <v>1366.2</v>
      </c>
      <c r="K130" s="43">
        <v>1366.2</v>
      </c>
      <c r="L130" s="43">
        <v>1366.2</v>
      </c>
      <c r="M130" s="43">
        <v>1364.73</v>
      </c>
      <c r="N130" s="43">
        <v>1364.73</v>
      </c>
      <c r="O130" s="43">
        <v>1683.22</v>
      </c>
      <c r="P130" s="43">
        <v>1683.22</v>
      </c>
      <c r="Q130" s="43">
        <v>1683.22</v>
      </c>
      <c r="R130" s="43">
        <v>1683.22</v>
      </c>
      <c r="S130" s="42">
        <f t="shared" si="7"/>
        <v>841.61</v>
      </c>
      <c r="T130" s="44">
        <f t="shared" si="10"/>
        <v>1.7705520109956179E-3</v>
      </c>
      <c r="U130" s="42">
        <f t="shared" si="9"/>
        <v>771.79773289251739</v>
      </c>
      <c r="V130" s="52">
        <f t="shared" si="8"/>
        <v>69.812267107482626</v>
      </c>
    </row>
    <row r="131" spans="1:22" ht="15" customHeight="1" x14ac:dyDescent="0.2">
      <c r="A131" s="3">
        <v>112</v>
      </c>
      <c r="B131" s="41">
        <v>112</v>
      </c>
      <c r="C131" s="53" t="s">
        <v>359</v>
      </c>
      <c r="D131" s="55" t="s">
        <v>292</v>
      </c>
      <c r="E131" s="53" t="s">
        <v>67</v>
      </c>
      <c r="F131" s="55" t="s">
        <v>293</v>
      </c>
      <c r="G131" s="53" t="s">
        <v>39</v>
      </c>
      <c r="H131" s="42">
        <v>1333.62</v>
      </c>
      <c r="I131" s="42">
        <v>10024.6</v>
      </c>
      <c r="J131" s="43">
        <v>1333.62</v>
      </c>
      <c r="K131" s="43">
        <v>1333.62</v>
      </c>
      <c r="L131" s="43">
        <v>1333.62</v>
      </c>
      <c r="M131" s="43">
        <v>1333.73</v>
      </c>
      <c r="N131" s="43">
        <v>1333.73</v>
      </c>
      <c r="O131" s="43">
        <v>19768.54</v>
      </c>
      <c r="P131" s="43">
        <v>19768.54</v>
      </c>
      <c r="Q131" s="43">
        <v>10024.6</v>
      </c>
      <c r="R131" s="43">
        <v>10024.6</v>
      </c>
      <c r="S131" s="42">
        <f t="shared" si="7"/>
        <v>9884.27</v>
      </c>
      <c r="T131" s="44">
        <f t="shared" si="10"/>
        <v>1.7283293609310318E-3</v>
      </c>
      <c r="U131" s="42">
        <f t="shared" si="9"/>
        <v>753.39254321484339</v>
      </c>
      <c r="V131" s="52">
        <f t="shared" si="8"/>
        <v>9130.8774567851578</v>
      </c>
    </row>
    <row r="132" spans="1:22" ht="15" customHeight="1" x14ac:dyDescent="0.2">
      <c r="A132" s="3">
        <v>113</v>
      </c>
      <c r="B132" s="41">
        <v>113</v>
      </c>
      <c r="C132" s="53" t="s">
        <v>360</v>
      </c>
      <c r="D132" s="55" t="s">
        <v>361</v>
      </c>
      <c r="E132" s="53" t="s">
        <v>83</v>
      </c>
      <c r="F132" s="55" t="s">
        <v>362</v>
      </c>
      <c r="G132" s="53" t="s">
        <v>39</v>
      </c>
      <c r="H132" s="42">
        <v>1210.8599999999999</v>
      </c>
      <c r="I132" s="42">
        <v>11135.43</v>
      </c>
      <c r="J132" s="43">
        <v>1210.8599999999999</v>
      </c>
      <c r="K132" s="43">
        <v>1210.8599999999999</v>
      </c>
      <c r="L132" s="43">
        <v>1210.8599999999999</v>
      </c>
      <c r="M132" s="43">
        <v>1210.3599999999999</v>
      </c>
      <c r="N132" s="43">
        <v>1210.3599999999999</v>
      </c>
      <c r="O132" s="43">
        <v>11306.25</v>
      </c>
      <c r="P132" s="43">
        <v>11306.25</v>
      </c>
      <c r="Q132" s="43">
        <v>11135.43</v>
      </c>
      <c r="R132" s="43">
        <v>11135.43</v>
      </c>
      <c r="S132" s="42">
        <f t="shared" si="7"/>
        <v>5653.125</v>
      </c>
      <c r="T132" s="44">
        <f t="shared" si="10"/>
        <v>1.5692362816821502E-3</v>
      </c>
      <c r="U132" s="42">
        <f t="shared" si="9"/>
        <v>684.04260199841417</v>
      </c>
      <c r="V132" s="52">
        <f t="shared" si="8"/>
        <v>4969.0823980015857</v>
      </c>
    </row>
    <row r="133" spans="1:22" ht="15" customHeight="1" x14ac:dyDescent="0.2">
      <c r="A133" s="3">
        <v>114</v>
      </c>
      <c r="B133" s="41">
        <v>114</v>
      </c>
      <c r="C133" s="53" t="s">
        <v>363</v>
      </c>
      <c r="D133" s="55" t="s">
        <v>123</v>
      </c>
      <c r="E133" s="53" t="s">
        <v>84</v>
      </c>
      <c r="F133" s="55" t="s">
        <v>364</v>
      </c>
      <c r="G133" s="53" t="s">
        <v>39</v>
      </c>
      <c r="H133" s="42">
        <v>1261.08</v>
      </c>
      <c r="I133" s="42">
        <v>2066.3200000000002</v>
      </c>
      <c r="J133" s="43">
        <v>1261.08</v>
      </c>
      <c r="K133" s="43">
        <v>1261.08</v>
      </c>
      <c r="L133" s="43">
        <v>1261.08</v>
      </c>
      <c r="M133" s="43">
        <v>1227.1300000000001</v>
      </c>
      <c r="N133" s="43">
        <v>1227.1300000000001</v>
      </c>
      <c r="O133" s="43">
        <v>2066.3200000000002</v>
      </c>
      <c r="P133" s="43">
        <v>2066.3200000000002</v>
      </c>
      <c r="Q133" s="43">
        <v>2066.3200000000002</v>
      </c>
      <c r="R133" s="43">
        <v>2066.3200000000002</v>
      </c>
      <c r="S133" s="42">
        <f t="shared" si="7"/>
        <v>1033.1600000000001</v>
      </c>
      <c r="T133" s="44">
        <f t="shared" si="10"/>
        <v>1.6343198141021472E-3</v>
      </c>
      <c r="U133" s="42">
        <f t="shared" si="9"/>
        <v>712.41303249604437</v>
      </c>
      <c r="V133" s="52">
        <f t="shared" si="8"/>
        <v>320.74696750395572</v>
      </c>
    </row>
    <row r="134" spans="1:22" ht="15" customHeight="1" x14ac:dyDescent="0.2">
      <c r="A134" s="3">
        <v>115</v>
      </c>
      <c r="B134" s="41">
        <v>115</v>
      </c>
      <c r="C134" s="53" t="s">
        <v>365</v>
      </c>
      <c r="D134" s="55" t="s">
        <v>277</v>
      </c>
      <c r="E134" s="53" t="s">
        <v>278</v>
      </c>
      <c r="F134" s="55" t="s">
        <v>279</v>
      </c>
      <c r="G134" s="53" t="s">
        <v>39</v>
      </c>
      <c r="H134" s="42">
        <v>5558.54</v>
      </c>
      <c r="I134" s="42">
        <v>6603.17</v>
      </c>
      <c r="J134" s="43">
        <v>5558.54</v>
      </c>
      <c r="K134" s="43">
        <v>5413.62</v>
      </c>
      <c r="L134" s="43">
        <v>5335.66</v>
      </c>
      <c r="M134" s="43">
        <v>5337.61</v>
      </c>
      <c r="N134" s="43">
        <v>5192.6899999999996</v>
      </c>
      <c r="O134" s="43">
        <v>6971.02</v>
      </c>
      <c r="P134" s="43">
        <v>6787.1</v>
      </c>
      <c r="Q134" s="43">
        <v>6787.1</v>
      </c>
      <c r="R134" s="43">
        <v>6603.17</v>
      </c>
      <c r="S134" s="42">
        <f t="shared" si="7"/>
        <v>3485.51</v>
      </c>
      <c r="T134" s="44">
        <f t="shared" si="10"/>
        <v>7.2036921206262488E-3</v>
      </c>
      <c r="U134" s="42">
        <f t="shared" si="9"/>
        <v>3140.1468088071829</v>
      </c>
      <c r="V134" s="52">
        <f t="shared" si="8"/>
        <v>345.36319119281734</v>
      </c>
    </row>
    <row r="135" spans="1:22" ht="15" customHeight="1" x14ac:dyDescent="0.2">
      <c r="A135" s="3">
        <v>116</v>
      </c>
      <c r="B135" s="41">
        <v>116</v>
      </c>
      <c r="C135" s="53" t="s">
        <v>366</v>
      </c>
      <c r="D135" s="55" t="s">
        <v>367</v>
      </c>
      <c r="E135" s="53" t="s">
        <v>368</v>
      </c>
      <c r="F135" s="55" t="s">
        <v>369</v>
      </c>
      <c r="G135" s="53" t="s">
        <v>39</v>
      </c>
      <c r="H135" s="42">
        <v>1110.42</v>
      </c>
      <c r="I135" s="42">
        <v>1274.46</v>
      </c>
      <c r="J135" s="43">
        <v>1110.42</v>
      </c>
      <c r="K135" s="43">
        <v>1155.06</v>
      </c>
      <c r="L135" s="43">
        <v>1155.06</v>
      </c>
      <c r="M135" s="43">
        <v>1157.76</v>
      </c>
      <c r="N135" s="43">
        <v>1157.76</v>
      </c>
      <c r="O135" s="43">
        <v>1576.99</v>
      </c>
      <c r="P135" s="43">
        <v>1576.99</v>
      </c>
      <c r="Q135" s="43">
        <v>1274.46</v>
      </c>
      <c r="R135" s="43">
        <v>1274.46</v>
      </c>
      <c r="S135" s="42">
        <f t="shared" si="7"/>
        <v>788.495</v>
      </c>
      <c r="T135" s="44">
        <f t="shared" si="10"/>
        <v>1.4390692168421565E-3</v>
      </c>
      <c r="U135" s="42">
        <f t="shared" si="9"/>
        <v>627.30174100315423</v>
      </c>
      <c r="V135" s="52">
        <f t="shared" si="8"/>
        <v>161.19325899684577</v>
      </c>
    </row>
    <row r="136" spans="1:22" ht="15" customHeight="1" x14ac:dyDescent="0.2">
      <c r="A136" s="3">
        <v>117</v>
      </c>
      <c r="B136" s="41">
        <v>117</v>
      </c>
      <c r="C136" s="53" t="s">
        <v>370</v>
      </c>
      <c r="D136" s="55" t="s">
        <v>87</v>
      </c>
      <c r="E136" s="53" t="s">
        <v>25</v>
      </c>
      <c r="F136" s="55" t="s">
        <v>88</v>
      </c>
      <c r="G136" s="53" t="s">
        <v>39</v>
      </c>
      <c r="H136" s="42">
        <v>21816.99</v>
      </c>
      <c r="I136" s="42">
        <v>28434.36</v>
      </c>
      <c r="J136" s="43">
        <v>22240.94</v>
      </c>
      <c r="K136" s="43">
        <v>21916.84</v>
      </c>
      <c r="L136" s="43">
        <v>21430.69</v>
      </c>
      <c r="M136" s="43">
        <v>21413.08</v>
      </c>
      <c r="N136" s="43">
        <v>20926.93</v>
      </c>
      <c r="O136" s="43">
        <v>32210.240000000002</v>
      </c>
      <c r="P136" s="43">
        <v>31419.83</v>
      </c>
      <c r="Q136" s="43">
        <v>28887.97</v>
      </c>
      <c r="R136" s="43">
        <v>28434.36</v>
      </c>
      <c r="S136" s="42">
        <f t="shared" si="7"/>
        <v>16105.12</v>
      </c>
      <c r="T136" s="44">
        <f t="shared" si="10"/>
        <v>2.8274129350293727E-2</v>
      </c>
      <c r="U136" s="42">
        <f t="shared" si="9"/>
        <v>12324.918328603957</v>
      </c>
      <c r="V136" s="52">
        <f t="shared" si="8"/>
        <v>3780.2016713960438</v>
      </c>
    </row>
    <row r="137" spans="1:22" ht="15" customHeight="1" x14ac:dyDescent="0.2">
      <c r="A137" s="3">
        <v>118</v>
      </c>
      <c r="B137" s="41">
        <v>118</v>
      </c>
      <c r="C137" s="56" t="s">
        <v>385</v>
      </c>
      <c r="D137" s="54" t="s">
        <v>15</v>
      </c>
      <c r="E137" s="53" t="s">
        <v>16</v>
      </c>
      <c r="F137" s="55">
        <v>5751</v>
      </c>
      <c r="G137" s="53" t="s">
        <v>371</v>
      </c>
      <c r="H137" s="42">
        <v>13597.09</v>
      </c>
      <c r="I137" s="42">
        <v>26122.66</v>
      </c>
      <c r="J137" s="43">
        <v>13597.09</v>
      </c>
      <c r="K137" s="43">
        <v>13597.09</v>
      </c>
      <c r="L137" s="43">
        <v>13597.09</v>
      </c>
      <c r="M137" s="43">
        <v>13575.29</v>
      </c>
      <c r="N137" s="43">
        <v>13575.29</v>
      </c>
      <c r="O137" s="43">
        <v>26122.66</v>
      </c>
      <c r="P137" s="43">
        <v>26122.66</v>
      </c>
      <c r="Q137" s="43">
        <v>26122.66</v>
      </c>
      <c r="R137" s="43">
        <v>26122.66</v>
      </c>
      <c r="S137" s="42">
        <f t="shared" si="7"/>
        <v>13061.33</v>
      </c>
      <c r="T137" s="44">
        <f t="shared" si="10"/>
        <v>1.7621398801923881E-2</v>
      </c>
      <c r="U137" s="42">
        <f t="shared" ref="U137" si="11">U$11*T137</f>
        <v>7681.3081803070709</v>
      </c>
      <c r="V137" s="52">
        <f t="shared" si="8"/>
        <v>5380.0218196929291</v>
      </c>
    </row>
    <row r="138" spans="1:22" ht="15" customHeight="1" x14ac:dyDescent="0.2">
      <c r="A138" s="3">
        <v>119</v>
      </c>
      <c r="B138" s="41">
        <v>119</v>
      </c>
      <c r="C138" s="56" t="s">
        <v>386</v>
      </c>
      <c r="D138" s="54" t="s">
        <v>15</v>
      </c>
      <c r="E138" s="53" t="s">
        <v>16</v>
      </c>
      <c r="F138" s="55">
        <v>5751</v>
      </c>
      <c r="G138" s="53" t="s">
        <v>39</v>
      </c>
      <c r="H138" s="42">
        <v>4384.8</v>
      </c>
      <c r="I138" s="42">
        <v>8513.68</v>
      </c>
      <c r="J138" s="43">
        <v>4384.8</v>
      </c>
      <c r="K138" s="43">
        <v>4384.8</v>
      </c>
      <c r="L138" s="43">
        <v>4384.8</v>
      </c>
      <c r="M138" s="43">
        <v>4377.7700000000004</v>
      </c>
      <c r="N138" s="43">
        <v>4377.7700000000004</v>
      </c>
      <c r="O138" s="43">
        <v>8424.0499999999993</v>
      </c>
      <c r="P138" s="43">
        <v>8424.0499999999993</v>
      </c>
      <c r="Q138" s="43">
        <v>8513.68</v>
      </c>
      <c r="R138" s="43">
        <v>8513.68</v>
      </c>
      <c r="S138" s="42">
        <f t="shared" si="7"/>
        <v>4256.84</v>
      </c>
      <c r="T138" s="44">
        <f t="shared" si="10"/>
        <v>5.6825621854879119E-3</v>
      </c>
      <c r="U138" s="42">
        <f t="shared" si="9"/>
        <v>2477.0741466747991</v>
      </c>
      <c r="V138" s="52">
        <f t="shared" si="8"/>
        <v>1779.7658533252011</v>
      </c>
    </row>
    <row r="139" spans="1:22" x14ac:dyDescent="0.2">
      <c r="B139" s="8"/>
      <c r="C139" s="9"/>
      <c r="E139" s="2"/>
      <c r="F139" s="8"/>
      <c r="G139" s="4"/>
      <c r="H139" s="35">
        <f>SUM(H20:H138)</f>
        <v>771623.76</v>
      </c>
      <c r="I139" s="25">
        <f>SUM(I20:I138)</f>
        <v>1359239.8599999989</v>
      </c>
      <c r="J139" s="25">
        <f t="shared" ref="J139:S139" si="12">SUM(J20:J138)</f>
        <v>799238.49999999988</v>
      </c>
      <c r="K139" s="25">
        <f t="shared" si="12"/>
        <v>789727.20000000007</v>
      </c>
      <c r="L139" s="25">
        <f t="shared" si="12"/>
        <v>764967.22000000009</v>
      </c>
      <c r="M139" s="25">
        <f t="shared" si="12"/>
        <v>757531.3899999999</v>
      </c>
      <c r="N139" s="25">
        <f t="shared" si="12"/>
        <v>807548.77999999991</v>
      </c>
      <c r="O139" s="25">
        <f t="shared" si="12"/>
        <v>1445132.9699999997</v>
      </c>
      <c r="P139" s="25">
        <f t="shared" si="12"/>
        <v>1426009.0999999996</v>
      </c>
      <c r="Q139" s="25">
        <f t="shared" si="12"/>
        <v>1421944.8899999992</v>
      </c>
      <c r="R139" s="25">
        <f t="shared" si="12"/>
        <v>1359239.8599999989</v>
      </c>
      <c r="S139" s="25">
        <f t="shared" si="12"/>
        <v>781560.35000000009</v>
      </c>
      <c r="T139" s="10">
        <f>SUM(T20:T138)</f>
        <v>0.99999999999999967</v>
      </c>
      <c r="U139" s="105">
        <f>SUM(U20:U138)</f>
        <v>435907.97</v>
      </c>
    </row>
    <row r="140" spans="1:22" x14ac:dyDescent="0.2">
      <c r="B140" s="8"/>
      <c r="C140" s="9"/>
      <c r="E140" s="2"/>
      <c r="F140" s="8"/>
      <c r="G140" s="4"/>
      <c r="H140" s="25"/>
      <c r="I140" s="25"/>
      <c r="S140" s="25"/>
      <c r="T140" s="10"/>
      <c r="U140" s="31"/>
    </row>
    <row r="142" spans="1:22" x14ac:dyDescent="0.2">
      <c r="U142" s="33">
        <f>U139+V129+V126+V105+V100+V97+V96+V80+V79+V78+V77+V69+V63+V52+V48+V37</f>
        <v>429073.236390798</v>
      </c>
    </row>
    <row r="143" spans="1:22" ht="15" customHeight="1" x14ac:dyDescent="0.2">
      <c r="C143" s="75" t="s">
        <v>114</v>
      </c>
      <c r="D143" s="76"/>
      <c r="E143" s="16"/>
      <c r="G143" s="61" t="s">
        <v>115</v>
      </c>
      <c r="H143" s="62"/>
      <c r="I143" s="63"/>
      <c r="J143" s="36"/>
      <c r="K143" s="36"/>
      <c r="L143" s="36"/>
      <c r="M143" s="36"/>
      <c r="N143" s="36"/>
      <c r="O143" s="36"/>
      <c r="P143" s="36"/>
      <c r="Q143" s="36"/>
      <c r="R143" s="36"/>
      <c r="S143" s="21"/>
      <c r="T143" s="21"/>
      <c r="U143" s="32"/>
    </row>
    <row r="144" spans="1:22" x14ac:dyDescent="0.2">
      <c r="C144" s="11"/>
      <c r="D144" s="18"/>
      <c r="E144" s="17"/>
      <c r="G144" s="20"/>
      <c r="H144" s="26"/>
      <c r="I144" s="39"/>
      <c r="J144" s="37"/>
      <c r="K144" s="37"/>
      <c r="L144" s="37"/>
      <c r="M144" s="37"/>
      <c r="N144" s="37"/>
      <c r="O144" s="37"/>
      <c r="P144" s="37"/>
      <c r="Q144" s="37"/>
      <c r="R144" s="37"/>
      <c r="S144" s="26"/>
      <c r="T144" s="22"/>
      <c r="U144" s="32"/>
    </row>
    <row r="145" spans="3:21" x14ac:dyDescent="0.2">
      <c r="C145" s="11"/>
      <c r="D145" s="18"/>
      <c r="E145" s="17"/>
      <c r="G145" s="20"/>
      <c r="H145" s="26"/>
      <c r="I145" s="39"/>
      <c r="J145" s="37"/>
      <c r="K145" s="37"/>
      <c r="L145" s="37"/>
      <c r="M145" s="37"/>
      <c r="N145" s="37"/>
      <c r="O145" s="37"/>
      <c r="P145" s="37"/>
      <c r="Q145" s="37"/>
      <c r="R145" s="37"/>
      <c r="S145" s="26"/>
      <c r="T145" s="22"/>
      <c r="U145" s="32"/>
    </row>
    <row r="146" spans="3:21" x14ac:dyDescent="0.2">
      <c r="C146" s="11"/>
      <c r="D146" s="18"/>
      <c r="E146" s="17"/>
      <c r="G146" s="20"/>
      <c r="H146" s="26"/>
      <c r="I146" s="39"/>
      <c r="J146" s="37"/>
      <c r="K146" s="37"/>
      <c r="L146" s="37"/>
      <c r="M146" s="37"/>
      <c r="N146" s="37"/>
      <c r="O146" s="37"/>
      <c r="P146" s="37"/>
      <c r="Q146" s="37"/>
      <c r="R146" s="37"/>
      <c r="S146" s="26"/>
      <c r="T146" s="22"/>
      <c r="U146" s="32"/>
    </row>
    <row r="147" spans="3:21" x14ac:dyDescent="0.2">
      <c r="C147" s="11"/>
      <c r="D147" s="18"/>
      <c r="E147" s="17"/>
      <c r="G147" s="20"/>
      <c r="H147" s="26"/>
      <c r="I147" s="39"/>
      <c r="J147" s="37"/>
      <c r="K147" s="37"/>
      <c r="L147" s="37"/>
      <c r="M147" s="37"/>
      <c r="N147" s="37"/>
      <c r="O147" s="37"/>
      <c r="P147" s="37"/>
      <c r="Q147" s="37"/>
      <c r="R147" s="37"/>
      <c r="S147" s="26"/>
      <c r="T147" s="22"/>
      <c r="U147" s="32"/>
    </row>
    <row r="148" spans="3:21" x14ac:dyDescent="0.2">
      <c r="C148" s="11"/>
      <c r="D148" s="18"/>
      <c r="E148" s="17"/>
      <c r="G148" s="20"/>
      <c r="H148" s="26"/>
      <c r="I148" s="39"/>
      <c r="J148" s="37"/>
      <c r="K148" s="37"/>
      <c r="L148" s="37"/>
      <c r="M148" s="37"/>
      <c r="N148" s="37"/>
      <c r="O148" s="37"/>
      <c r="P148" s="37"/>
      <c r="Q148" s="37"/>
      <c r="R148" s="37"/>
      <c r="S148" s="26"/>
      <c r="T148" s="22"/>
      <c r="U148" s="32"/>
    </row>
    <row r="149" spans="3:21" x14ac:dyDescent="0.2">
      <c r="C149" s="12"/>
      <c r="D149" s="19"/>
      <c r="E149" s="16"/>
      <c r="G149" s="20"/>
      <c r="H149" s="26"/>
      <c r="I149" s="39"/>
      <c r="J149" s="37"/>
      <c r="K149" s="37"/>
      <c r="L149" s="37"/>
      <c r="M149" s="37"/>
      <c r="N149" s="37"/>
      <c r="O149" s="37"/>
      <c r="P149" s="37"/>
      <c r="Q149" s="37"/>
      <c r="R149" s="37"/>
      <c r="S149" s="26"/>
      <c r="T149" s="22"/>
      <c r="U149" s="32"/>
    </row>
    <row r="150" spans="3:21" ht="22.5" customHeight="1" x14ac:dyDescent="0.2">
      <c r="C150" s="77" t="s">
        <v>380</v>
      </c>
      <c r="D150" s="78"/>
      <c r="E150" s="16"/>
      <c r="G150" s="64" t="s">
        <v>116</v>
      </c>
      <c r="H150" s="65"/>
      <c r="I150" s="66"/>
      <c r="J150" s="38"/>
      <c r="K150" s="38"/>
      <c r="L150" s="38"/>
      <c r="M150" s="38"/>
      <c r="N150" s="38"/>
      <c r="O150" s="38"/>
      <c r="P150" s="38"/>
      <c r="Q150" s="38"/>
      <c r="R150" s="38"/>
      <c r="S150" s="14"/>
      <c r="T150" s="14"/>
      <c r="U150" s="32"/>
    </row>
    <row r="151" spans="3:21" x14ac:dyDescent="0.2">
      <c r="G151" s="5"/>
      <c r="H151" s="26"/>
      <c r="I151" s="26"/>
      <c r="J151" s="37"/>
      <c r="K151" s="37"/>
      <c r="L151" s="37"/>
      <c r="M151" s="37"/>
      <c r="N151" s="37"/>
      <c r="O151" s="37"/>
      <c r="P151" s="37"/>
      <c r="Q151" s="37"/>
      <c r="R151" s="37"/>
      <c r="S151" s="26"/>
      <c r="T151" s="22"/>
      <c r="U151" s="32"/>
    </row>
  </sheetData>
  <mergeCells count="30">
    <mergeCell ref="B11:T11"/>
    <mergeCell ref="B12:U12"/>
    <mergeCell ref="S18:S19"/>
    <mergeCell ref="T18:T19"/>
    <mergeCell ref="U18:U19"/>
    <mergeCell ref="U2:U10"/>
    <mergeCell ref="B3:T3"/>
    <mergeCell ref="B4:T4"/>
    <mergeCell ref="B5:T5"/>
    <mergeCell ref="B6:T6"/>
    <mergeCell ref="B2:T2"/>
    <mergeCell ref="B7:T7"/>
    <mergeCell ref="B8:T8"/>
    <mergeCell ref="B9:T9"/>
    <mergeCell ref="B10:T10"/>
    <mergeCell ref="G143:I143"/>
    <mergeCell ref="G150:I150"/>
    <mergeCell ref="B13:T13"/>
    <mergeCell ref="D18:D19"/>
    <mergeCell ref="E18:E19"/>
    <mergeCell ref="F18:F19"/>
    <mergeCell ref="G18:G19"/>
    <mergeCell ref="H18:H19"/>
    <mergeCell ref="B15:T15"/>
    <mergeCell ref="I18:I19"/>
    <mergeCell ref="J18:R18"/>
    <mergeCell ref="B18:B19"/>
    <mergeCell ref="C18:C19"/>
    <mergeCell ref="C143:D143"/>
    <mergeCell ref="C150:D150"/>
  </mergeCells>
  <pageMargins left="0.23622047244094491" right="0.15748031496062992" top="0.9055118110236221" bottom="0.6692913385826772" header="0.15748031496062992" footer="0.15748031496062992"/>
  <pageSetup paperSize="9" scale="55" orientation="landscape" horizontalDpi="120" verticalDpi="72" r:id="rId1"/>
  <headerFooter>
    <oddHeader>&amp;C&amp;G</oddHeader>
    <oddFooter>&amp;L&amp;P de &amp;N&amp;C&amp;G&amp;R&amp;F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9F9-AF80-4E2E-8ACB-7CA94FA12AC0}">
  <dimension ref="A2:W155"/>
  <sheetViews>
    <sheetView topLeftCell="D109" zoomScaleNormal="100" workbookViewId="0">
      <selection activeCell="U145" sqref="U145"/>
    </sheetView>
  </sheetViews>
  <sheetFormatPr baseColWidth="10" defaultRowHeight="11.25" x14ac:dyDescent="0.2"/>
  <cols>
    <col min="1" max="1" width="3.28515625" style="3" customWidth="1"/>
    <col min="2" max="2" width="4.140625" style="6" customWidth="1"/>
    <col min="3" max="3" width="21.85546875" style="7" bestFit="1" customWidth="1"/>
    <col min="4" max="4" width="12.7109375" style="13" bestFit="1" customWidth="1"/>
    <col min="5" max="5" width="33.85546875" style="1" customWidth="1"/>
    <col min="6" max="6" width="7.28515625" style="6" customWidth="1"/>
    <col min="7" max="7" width="16.5703125" style="3" customWidth="1"/>
    <col min="8" max="8" width="10.85546875" style="27" customWidth="1"/>
    <col min="9" max="9" width="13.28515625" style="27" customWidth="1"/>
    <col min="10" max="10" width="13.28515625" style="35" customWidth="1"/>
    <col min="11" max="11" width="13" style="35" customWidth="1"/>
    <col min="12" max="16" width="12.5703125" style="35" customWidth="1"/>
    <col min="17" max="17" width="12.85546875" style="35" bestFit="1" customWidth="1"/>
    <col min="18" max="18" width="12.5703125" style="35" bestFit="1" customWidth="1"/>
    <col min="19" max="19" width="9.85546875" style="27" bestFit="1" customWidth="1"/>
    <col min="20" max="20" width="8.140625" style="23" customWidth="1"/>
    <col min="21" max="21" width="11.140625" style="33" customWidth="1"/>
    <col min="22" max="22" width="11.42578125" style="50"/>
    <col min="23" max="16384" width="11.42578125" style="3"/>
  </cols>
  <sheetData>
    <row r="2" spans="2:22" ht="28.5" customHeight="1" x14ac:dyDescent="0.2">
      <c r="B2" s="81" t="s">
        <v>132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79"/>
    </row>
    <row r="3" spans="2:22" s="4" customFormat="1" ht="15" customHeight="1" x14ac:dyDescent="0.25">
      <c r="B3" s="80" t="s">
        <v>133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79"/>
      <c r="V3" s="50"/>
    </row>
    <row r="4" spans="2:22" s="4" customFormat="1" ht="15" customHeight="1" x14ac:dyDescent="0.25">
      <c r="B4" s="80" t="s">
        <v>134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79"/>
      <c r="V4" s="50"/>
    </row>
    <row r="5" spans="2:22" s="4" customFormat="1" ht="15" customHeight="1" x14ac:dyDescent="0.25">
      <c r="B5" s="80" t="s">
        <v>135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79"/>
      <c r="V5" s="50"/>
    </row>
    <row r="6" spans="2:22" s="4" customFormat="1" ht="15" customHeight="1" x14ac:dyDescent="0.25">
      <c r="B6" s="80" t="s">
        <v>136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79"/>
      <c r="V6" s="50"/>
    </row>
    <row r="7" spans="2:22" s="4" customFormat="1" ht="15" customHeight="1" x14ac:dyDescent="0.25">
      <c r="B7" s="80" t="s">
        <v>137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9"/>
      <c r="V7" s="50"/>
    </row>
    <row r="8" spans="2:22" s="4" customFormat="1" ht="15" customHeight="1" x14ac:dyDescent="0.25">
      <c r="B8" s="80" t="s">
        <v>381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9"/>
      <c r="V8" s="50"/>
    </row>
    <row r="9" spans="2:22" s="4" customFormat="1" ht="15" customHeight="1" x14ac:dyDescent="0.25">
      <c r="B9" s="80" t="s">
        <v>138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9"/>
      <c r="V9" s="50"/>
    </row>
    <row r="10" spans="2:22" s="4" customFormat="1" ht="15" customHeight="1" x14ac:dyDescent="0.25">
      <c r="B10" s="80" t="s">
        <v>131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9"/>
      <c r="V10" s="50"/>
    </row>
    <row r="11" spans="2:22" s="4" customFormat="1" ht="27.75" customHeight="1" x14ac:dyDescent="0.25">
      <c r="B11" s="82" t="s">
        <v>382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29">
        <v>435907.97</v>
      </c>
      <c r="V11" s="50"/>
    </row>
    <row r="12" spans="2:22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  <row r="13" spans="2:22" ht="15" customHeight="1" x14ac:dyDescent="0.2">
      <c r="B13" s="67" t="s">
        <v>398</v>
      </c>
      <c r="C13" s="68"/>
      <c r="D13" s="68"/>
      <c r="E13" s="68"/>
      <c r="F13" s="68"/>
      <c r="G13" s="68"/>
      <c r="H13" s="68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/>
      <c r="U13" s="30"/>
    </row>
    <row r="14" spans="2:22" ht="15" customHeight="1" x14ac:dyDescent="0.2">
      <c r="B14" s="15"/>
      <c r="C14" s="15"/>
      <c r="D14" s="15"/>
      <c r="E14" s="15"/>
      <c r="F14" s="15"/>
      <c r="G14" s="15"/>
      <c r="H14" s="24"/>
      <c r="I14" s="24"/>
      <c r="J14" s="34"/>
      <c r="K14" s="34"/>
      <c r="L14" s="34"/>
      <c r="M14" s="34"/>
      <c r="N14" s="34"/>
      <c r="O14" s="34"/>
      <c r="P14" s="34"/>
      <c r="Q14" s="34"/>
      <c r="R14" s="34"/>
      <c r="S14" s="24"/>
      <c r="T14" s="24"/>
      <c r="U14" s="30"/>
    </row>
    <row r="15" spans="2:22" ht="15" customHeight="1" x14ac:dyDescent="0.2">
      <c r="B15" s="67" t="s">
        <v>399</v>
      </c>
      <c r="C15" s="68"/>
      <c r="D15" s="68"/>
      <c r="E15" s="68"/>
      <c r="F15" s="68"/>
      <c r="G15" s="68"/>
      <c r="H15" s="68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/>
      <c r="U15" s="30"/>
    </row>
    <row r="16" spans="2:22" ht="15" customHeight="1" x14ac:dyDescent="0.2">
      <c r="B16" s="15"/>
      <c r="C16" s="15"/>
      <c r="D16" s="15"/>
      <c r="E16" s="15"/>
      <c r="F16" s="15"/>
      <c r="G16" s="15"/>
      <c r="H16" s="24"/>
      <c r="I16" s="24"/>
      <c r="J16" s="34"/>
      <c r="K16" s="34"/>
      <c r="L16" s="34"/>
      <c r="M16" s="34"/>
      <c r="N16" s="34"/>
      <c r="O16" s="34"/>
      <c r="P16" s="34"/>
      <c r="Q16" s="34"/>
      <c r="R16" s="34"/>
      <c r="S16" s="24"/>
      <c r="T16" s="24"/>
      <c r="U16" s="30"/>
    </row>
    <row r="17" spans="1:22" ht="15" customHeight="1" x14ac:dyDescent="0.2">
      <c r="B17" s="15"/>
      <c r="C17" s="15"/>
      <c r="D17" s="15"/>
      <c r="E17" s="15"/>
      <c r="F17" s="15"/>
      <c r="G17" s="15"/>
      <c r="H17" s="24"/>
      <c r="I17" s="24"/>
      <c r="J17" s="34"/>
      <c r="K17" s="34"/>
      <c r="L17" s="34"/>
      <c r="M17" s="34"/>
      <c r="N17" s="34"/>
      <c r="O17" s="34"/>
      <c r="P17" s="34"/>
      <c r="Q17" s="34"/>
      <c r="R17" s="34"/>
      <c r="S17" s="24"/>
      <c r="T17" s="24"/>
      <c r="U17" s="30"/>
    </row>
    <row r="18" spans="1:22" s="28" customFormat="1" ht="24" customHeight="1" x14ac:dyDescent="0.25">
      <c r="B18" s="72" t="s">
        <v>20</v>
      </c>
      <c r="C18" s="71" t="s">
        <v>21</v>
      </c>
      <c r="D18" s="71" t="s">
        <v>372</v>
      </c>
      <c r="E18" s="72" t="s">
        <v>22</v>
      </c>
      <c r="F18" s="72" t="s">
        <v>0</v>
      </c>
      <c r="G18" s="72" t="s">
        <v>23</v>
      </c>
      <c r="H18" s="73" t="s">
        <v>396</v>
      </c>
      <c r="I18" s="73" t="s">
        <v>395</v>
      </c>
      <c r="J18" s="74" t="s">
        <v>373</v>
      </c>
      <c r="K18" s="74"/>
      <c r="L18" s="74"/>
      <c r="M18" s="74"/>
      <c r="N18" s="74"/>
      <c r="O18" s="74"/>
      <c r="P18" s="74"/>
      <c r="Q18" s="74"/>
      <c r="R18" s="74"/>
      <c r="S18" s="84" t="s">
        <v>397</v>
      </c>
      <c r="T18" s="86" t="s">
        <v>394</v>
      </c>
      <c r="U18" s="88" t="s">
        <v>130</v>
      </c>
      <c r="V18" s="51"/>
    </row>
    <row r="19" spans="1:22" s="28" customFormat="1" ht="75.75" customHeight="1" x14ac:dyDescent="0.25">
      <c r="B19" s="72"/>
      <c r="C19" s="71"/>
      <c r="D19" s="71"/>
      <c r="E19" s="72"/>
      <c r="F19" s="72"/>
      <c r="G19" s="72"/>
      <c r="H19" s="73"/>
      <c r="I19" s="73"/>
      <c r="J19" s="40" t="s">
        <v>375</v>
      </c>
      <c r="K19" s="40" t="s">
        <v>374</v>
      </c>
      <c r="L19" s="40" t="s">
        <v>393</v>
      </c>
      <c r="M19" s="40" t="s">
        <v>392</v>
      </c>
      <c r="N19" s="40" t="s">
        <v>391</v>
      </c>
      <c r="O19" s="40" t="s">
        <v>390</v>
      </c>
      <c r="P19" s="40" t="s">
        <v>389</v>
      </c>
      <c r="Q19" s="40" t="s">
        <v>388</v>
      </c>
      <c r="R19" s="40" t="s">
        <v>387</v>
      </c>
      <c r="S19" s="85"/>
      <c r="T19" s="87"/>
      <c r="U19" s="89"/>
      <c r="V19" s="51"/>
    </row>
    <row r="20" spans="1:22" ht="15" customHeight="1" x14ac:dyDescent="0.2">
      <c r="A20" s="3">
        <v>1</v>
      </c>
      <c r="B20" s="41">
        <v>1</v>
      </c>
      <c r="C20" s="53" t="s">
        <v>139</v>
      </c>
      <c r="D20" s="54" t="s">
        <v>15</v>
      </c>
      <c r="E20" s="93" t="s">
        <v>16</v>
      </c>
      <c r="F20" s="55">
        <v>5751</v>
      </c>
      <c r="G20" s="53" t="s">
        <v>142</v>
      </c>
      <c r="H20" s="42">
        <v>17991.63</v>
      </c>
      <c r="I20" s="42">
        <v>38918.47</v>
      </c>
      <c r="J20" s="43">
        <v>17991.63</v>
      </c>
      <c r="K20" s="43">
        <v>17991.63</v>
      </c>
      <c r="L20" s="43">
        <v>17991.63</v>
      </c>
      <c r="M20" s="43">
        <v>18019.259999999998</v>
      </c>
      <c r="N20" s="43">
        <v>18019.259999999998</v>
      </c>
      <c r="O20" s="43">
        <v>26119.43</v>
      </c>
      <c r="P20" s="43">
        <v>26119.43</v>
      </c>
      <c r="Q20" s="43">
        <v>27602.06</v>
      </c>
      <c r="R20" s="43">
        <v>38918.47</v>
      </c>
      <c r="S20" s="42">
        <f>MAX(J20:R20)*50%</f>
        <v>19459.235000000001</v>
      </c>
      <c r="T20" s="44">
        <f>H20/$H$143</f>
        <v>2.3316583719505995E-2</v>
      </c>
      <c r="U20" s="42">
        <f>U$11*T20</f>
        <v>10163.884676504907</v>
      </c>
      <c r="V20" s="52">
        <f>S20-U20</f>
        <v>9295.3503234950931</v>
      </c>
    </row>
    <row r="21" spans="1:22" ht="15" customHeight="1" x14ac:dyDescent="0.2">
      <c r="A21" s="3">
        <v>2</v>
      </c>
      <c r="B21" s="41">
        <v>2</v>
      </c>
      <c r="C21" s="53" t="s">
        <v>143</v>
      </c>
      <c r="D21" s="54" t="s">
        <v>15</v>
      </c>
      <c r="E21" s="93" t="s">
        <v>16</v>
      </c>
      <c r="F21" s="55">
        <v>5751</v>
      </c>
      <c r="G21" s="53" t="s">
        <v>39</v>
      </c>
      <c r="H21" s="42">
        <v>1168.1199999999999</v>
      </c>
      <c r="I21" s="42">
        <v>1926.33</v>
      </c>
      <c r="J21" s="43">
        <v>1168.1199999999999</v>
      </c>
      <c r="K21" s="43">
        <v>1168.1199999999999</v>
      </c>
      <c r="L21" s="43">
        <v>1168.1199999999999</v>
      </c>
      <c r="M21" s="43">
        <v>1170.76</v>
      </c>
      <c r="N21" s="43">
        <v>1170.76</v>
      </c>
      <c r="O21" s="43">
        <v>1749.95</v>
      </c>
      <c r="P21" s="43">
        <v>1749.95</v>
      </c>
      <c r="Q21" s="43">
        <v>1926.33</v>
      </c>
      <c r="R21" s="43">
        <v>1926.33</v>
      </c>
      <c r="S21" s="42">
        <f t="shared" ref="S21:S105" si="0">MAX(J21:R21)*50%</f>
        <v>963.16499999999996</v>
      </c>
      <c r="T21" s="44">
        <f>H21/$H$143</f>
        <v>1.5138465928006156E-3</v>
      </c>
      <c r="U21" s="42">
        <f t="shared" ref="U21:U51" si="1">U$11*T21</f>
        <v>659.8977951591329</v>
      </c>
      <c r="V21" s="52">
        <f t="shared" ref="V21:V105" si="2">S21-U21</f>
        <v>303.26720484086707</v>
      </c>
    </row>
    <row r="22" spans="1:22" ht="15" customHeight="1" x14ac:dyDescent="0.2">
      <c r="A22" s="3">
        <v>3</v>
      </c>
      <c r="B22" s="41">
        <v>53</v>
      </c>
      <c r="C22" s="53" t="s">
        <v>243</v>
      </c>
      <c r="D22" s="55" t="s">
        <v>15</v>
      </c>
      <c r="E22" s="93" t="s">
        <v>16</v>
      </c>
      <c r="F22" s="55">
        <v>5751</v>
      </c>
      <c r="G22" s="53" t="s">
        <v>244</v>
      </c>
      <c r="H22" s="42">
        <v>46749.06</v>
      </c>
      <c r="I22" s="42">
        <v>59902.95</v>
      </c>
      <c r="J22" s="43">
        <v>46749.06</v>
      </c>
      <c r="K22" s="43">
        <v>46749.06</v>
      </c>
      <c r="L22" s="43">
        <v>46749.06</v>
      </c>
      <c r="M22" s="43">
        <v>46601.04</v>
      </c>
      <c r="N22" s="43">
        <v>46601.04</v>
      </c>
      <c r="O22" s="43">
        <v>113451.9</v>
      </c>
      <c r="P22" s="43">
        <v>113451.9</v>
      </c>
      <c r="Q22" s="43">
        <v>123260.71</v>
      </c>
      <c r="R22" s="43">
        <v>59902.95</v>
      </c>
      <c r="S22" s="42">
        <f t="shared" ref="S22:S25" si="3">MAX(J22:R22)*50%</f>
        <v>61630.355000000003</v>
      </c>
      <c r="T22" s="44">
        <f>H22/$H$143</f>
        <v>6.0585303905105248E-2</v>
      </c>
      <c r="U22" s="42">
        <f t="shared" si="1"/>
        <v>26409.6168371075</v>
      </c>
      <c r="V22" s="52">
        <f t="shared" ref="V22:V25" si="4">S22-U22</f>
        <v>35220.738162892507</v>
      </c>
    </row>
    <row r="23" spans="1:22" ht="15" customHeight="1" x14ac:dyDescent="0.2">
      <c r="A23" s="3">
        <v>4</v>
      </c>
      <c r="B23" s="41">
        <v>84</v>
      </c>
      <c r="C23" s="53" t="s">
        <v>305</v>
      </c>
      <c r="D23" s="55" t="s">
        <v>15</v>
      </c>
      <c r="E23" s="93" t="s">
        <v>16</v>
      </c>
      <c r="F23" s="55">
        <v>5751</v>
      </c>
      <c r="G23" s="53" t="s">
        <v>306</v>
      </c>
      <c r="H23" s="42">
        <v>36156.18</v>
      </c>
      <c r="I23" s="42">
        <v>50913.42</v>
      </c>
      <c r="J23" s="43">
        <v>36156.18</v>
      </c>
      <c r="K23" s="43">
        <v>35640.19</v>
      </c>
      <c r="L23" s="43">
        <v>35124.199999999997</v>
      </c>
      <c r="M23" s="43">
        <v>34581.5</v>
      </c>
      <c r="N23" s="43">
        <v>34065.51</v>
      </c>
      <c r="O23" s="43">
        <v>54593.78</v>
      </c>
      <c r="P23" s="43">
        <v>53973.79</v>
      </c>
      <c r="Q23" s="43">
        <v>51259.73</v>
      </c>
      <c r="R23" s="43">
        <v>50913.42</v>
      </c>
      <c r="S23" s="42">
        <f t="shared" si="3"/>
        <v>27296.89</v>
      </c>
      <c r="T23" s="44">
        <f>H23/$H$143</f>
        <v>4.6857266292577616E-2</v>
      </c>
      <c r="U23" s="42">
        <f t="shared" si="1"/>
        <v>20425.455829346934</v>
      </c>
      <c r="V23" s="52">
        <f t="shared" si="4"/>
        <v>6871.4341706530649</v>
      </c>
    </row>
    <row r="24" spans="1:22" ht="15" customHeight="1" x14ac:dyDescent="0.2">
      <c r="A24" s="3">
        <v>5</v>
      </c>
      <c r="B24" s="41">
        <v>118</v>
      </c>
      <c r="C24" s="56" t="s">
        <v>385</v>
      </c>
      <c r="D24" s="54" t="s">
        <v>15</v>
      </c>
      <c r="E24" s="93" t="s">
        <v>16</v>
      </c>
      <c r="F24" s="55">
        <v>5751</v>
      </c>
      <c r="G24" s="53" t="s">
        <v>371</v>
      </c>
      <c r="H24" s="42">
        <v>13597.09</v>
      </c>
      <c r="I24" s="42">
        <v>26122.66</v>
      </c>
      <c r="J24" s="43">
        <v>13597.09</v>
      </c>
      <c r="K24" s="43">
        <v>13597.09</v>
      </c>
      <c r="L24" s="43">
        <v>13597.09</v>
      </c>
      <c r="M24" s="43">
        <v>13575.29</v>
      </c>
      <c r="N24" s="43">
        <v>13575.29</v>
      </c>
      <c r="O24" s="43">
        <v>26122.66</v>
      </c>
      <c r="P24" s="43">
        <v>26122.66</v>
      </c>
      <c r="Q24" s="43">
        <v>26122.66</v>
      </c>
      <c r="R24" s="43">
        <v>26122.66</v>
      </c>
      <c r="S24" s="42">
        <f t="shared" si="3"/>
        <v>13061.33</v>
      </c>
      <c r="T24" s="44">
        <f>H24/$H$143</f>
        <v>1.7621398801923881E-2</v>
      </c>
      <c r="U24" s="42">
        <f t="shared" si="1"/>
        <v>7681.3081803070709</v>
      </c>
      <c r="V24" s="52">
        <f t="shared" si="4"/>
        <v>5380.0218196929291</v>
      </c>
    </row>
    <row r="25" spans="1:22" ht="15" customHeight="1" x14ac:dyDescent="0.2">
      <c r="A25" s="3">
        <v>6</v>
      </c>
      <c r="B25" s="41">
        <v>119</v>
      </c>
      <c r="C25" s="56" t="s">
        <v>386</v>
      </c>
      <c r="D25" s="54" t="s">
        <v>15</v>
      </c>
      <c r="E25" s="93" t="s">
        <v>16</v>
      </c>
      <c r="F25" s="55">
        <v>5751</v>
      </c>
      <c r="G25" s="53" t="s">
        <v>39</v>
      </c>
      <c r="H25" s="42">
        <v>4384.8</v>
      </c>
      <c r="I25" s="42">
        <v>8513.68</v>
      </c>
      <c r="J25" s="43">
        <v>4384.8</v>
      </c>
      <c r="K25" s="43">
        <v>4384.8</v>
      </c>
      <c r="L25" s="43">
        <v>4384.8</v>
      </c>
      <c r="M25" s="43">
        <v>4377.7700000000004</v>
      </c>
      <c r="N25" s="43">
        <v>4377.7700000000004</v>
      </c>
      <c r="O25" s="43">
        <v>8424.0499999999993</v>
      </c>
      <c r="P25" s="43">
        <v>8424.0499999999993</v>
      </c>
      <c r="Q25" s="43">
        <v>8513.68</v>
      </c>
      <c r="R25" s="43">
        <v>8513.68</v>
      </c>
      <c r="S25" s="42">
        <f t="shared" si="3"/>
        <v>4256.84</v>
      </c>
      <c r="T25" s="44">
        <f>H25/$H$143</f>
        <v>5.6825621854879119E-3</v>
      </c>
      <c r="U25" s="42">
        <f t="shared" si="1"/>
        <v>2477.0741466747991</v>
      </c>
      <c r="V25" s="52">
        <f t="shared" si="4"/>
        <v>1779.7658533252011</v>
      </c>
    </row>
    <row r="26" spans="1:22" ht="15" customHeight="1" x14ac:dyDescent="0.2">
      <c r="A26" s="3">
        <v>7</v>
      </c>
      <c r="B26" s="41">
        <v>3</v>
      </c>
      <c r="C26" s="53" t="s">
        <v>144</v>
      </c>
      <c r="D26" s="55" t="s">
        <v>90</v>
      </c>
      <c r="E26" s="90" t="s">
        <v>7</v>
      </c>
      <c r="F26" s="55" t="s">
        <v>8</v>
      </c>
      <c r="G26" s="53" t="s">
        <v>119</v>
      </c>
      <c r="H26" s="42">
        <v>89186.99</v>
      </c>
      <c r="I26" s="42">
        <v>141230.53</v>
      </c>
      <c r="J26" s="43">
        <v>89186.99</v>
      </c>
      <c r="K26" s="43">
        <v>87114.82</v>
      </c>
      <c r="L26" s="43">
        <v>84702.05</v>
      </c>
      <c r="M26" s="43">
        <v>84115.62</v>
      </c>
      <c r="N26" s="43">
        <v>81702.89</v>
      </c>
      <c r="O26" s="43">
        <v>139357.14000000001</v>
      </c>
      <c r="P26" s="43">
        <v>137983.66</v>
      </c>
      <c r="Q26" s="43">
        <v>142629.07</v>
      </c>
      <c r="R26" s="43">
        <v>141230.53</v>
      </c>
      <c r="S26" s="42">
        <f t="shared" si="0"/>
        <v>71314.535000000003</v>
      </c>
      <c r="T26" s="44">
        <f>H26/$H$143</f>
        <v>0.11558351961582936</v>
      </c>
      <c r="U26" s="42">
        <f t="shared" si="1"/>
        <v>50383.77740119135</v>
      </c>
      <c r="V26" s="52">
        <f t="shared" si="2"/>
        <v>20930.757598808654</v>
      </c>
    </row>
    <row r="27" spans="1:22" ht="15" customHeight="1" x14ac:dyDescent="0.2">
      <c r="A27" s="3">
        <v>8</v>
      </c>
      <c r="B27" s="41">
        <v>4</v>
      </c>
      <c r="C27" s="53" t="s">
        <v>145</v>
      </c>
      <c r="D27" s="55" t="s">
        <v>90</v>
      </c>
      <c r="E27" s="90" t="s">
        <v>7</v>
      </c>
      <c r="F27" s="55" t="s">
        <v>8</v>
      </c>
      <c r="G27" s="53" t="s">
        <v>119</v>
      </c>
      <c r="H27" s="42">
        <v>28466.3</v>
      </c>
      <c r="I27" s="42">
        <v>45491.56</v>
      </c>
      <c r="J27" s="43">
        <v>28466.3</v>
      </c>
      <c r="K27" s="43">
        <v>28466.3</v>
      </c>
      <c r="L27" s="43">
        <v>28466.3</v>
      </c>
      <c r="M27" s="43">
        <v>28510.02</v>
      </c>
      <c r="N27" s="43">
        <v>28510.02</v>
      </c>
      <c r="O27" s="43">
        <v>45491.56</v>
      </c>
      <c r="P27" s="43">
        <v>45491.56</v>
      </c>
      <c r="Q27" s="43">
        <v>45491.56</v>
      </c>
      <c r="R27" s="43">
        <v>45491.56</v>
      </c>
      <c r="S27" s="42">
        <f t="shared" si="0"/>
        <v>22745.78</v>
      </c>
      <c r="T27" s="44">
        <f>H27/$H$143</f>
        <v>3.6891424908947854E-2</v>
      </c>
      <c r="U27" s="42">
        <f t="shared" si="1"/>
        <v>16081.266142466893</v>
      </c>
      <c r="V27" s="52">
        <f t="shared" si="2"/>
        <v>6664.5138575331057</v>
      </c>
    </row>
    <row r="28" spans="1:22" ht="15" customHeight="1" x14ac:dyDescent="0.2">
      <c r="A28" s="3">
        <v>9</v>
      </c>
      <c r="B28" s="41">
        <v>10</v>
      </c>
      <c r="C28" s="53" t="s">
        <v>155</v>
      </c>
      <c r="D28" s="55" t="s">
        <v>140</v>
      </c>
      <c r="E28" s="46" t="s">
        <v>38</v>
      </c>
      <c r="F28" s="55" t="s">
        <v>141</v>
      </c>
      <c r="G28" s="53" t="s">
        <v>156</v>
      </c>
      <c r="H28" s="42">
        <v>1146.5999999999999</v>
      </c>
      <c r="I28" s="42">
        <v>2621.8</v>
      </c>
      <c r="J28" s="43">
        <v>1146.5999999999999</v>
      </c>
      <c r="K28" s="43">
        <v>1302.21</v>
      </c>
      <c r="L28" s="43">
        <v>1302.21</v>
      </c>
      <c r="M28" s="43">
        <v>1305.05</v>
      </c>
      <c r="N28" s="43">
        <v>1305.05</v>
      </c>
      <c r="O28" s="43">
        <v>2621.8</v>
      </c>
      <c r="P28" s="43">
        <v>2621.8</v>
      </c>
      <c r="Q28" s="43">
        <v>2621.8</v>
      </c>
      <c r="R28" s="43">
        <v>2621.8</v>
      </c>
      <c r="S28" s="42">
        <f t="shared" ref="S28:S40" si="5">MAX(J28:R28)*50%</f>
        <v>1310.9</v>
      </c>
      <c r="T28" s="44">
        <f>H28/$H$143</f>
        <v>1.4859573531017238E-3</v>
      </c>
      <c r="U28" s="42">
        <f t="shared" ref="U28:U40" si="6">U$11*T28</f>
        <v>647.74065329714563</v>
      </c>
      <c r="V28" s="52">
        <f t="shared" ref="V28:V40" si="7">S28-U28</f>
        <v>663.15934670285446</v>
      </c>
    </row>
    <row r="29" spans="1:22" ht="15" customHeight="1" x14ac:dyDescent="0.2">
      <c r="A29" s="3">
        <v>10</v>
      </c>
      <c r="B29" s="41">
        <v>11</v>
      </c>
      <c r="C29" s="53" t="s">
        <v>157</v>
      </c>
      <c r="D29" s="55" t="s">
        <v>140</v>
      </c>
      <c r="E29" s="46" t="s">
        <v>38</v>
      </c>
      <c r="F29" s="55" t="s">
        <v>141</v>
      </c>
      <c r="G29" s="53" t="s">
        <v>158</v>
      </c>
      <c r="H29" s="42">
        <v>1004.64</v>
      </c>
      <c r="I29" s="42">
        <v>2307.1799999999998</v>
      </c>
      <c r="J29" s="43">
        <v>1004.64</v>
      </c>
      <c r="K29" s="43">
        <v>1004.64</v>
      </c>
      <c r="L29" s="43">
        <v>1004.64</v>
      </c>
      <c r="M29" s="43">
        <v>1006.97</v>
      </c>
      <c r="N29" s="43">
        <v>1006.97</v>
      </c>
      <c r="O29" s="43">
        <v>2307.1799999999998</v>
      </c>
      <c r="P29" s="43">
        <v>2307.1799999999998</v>
      </c>
      <c r="Q29" s="43">
        <v>2307.1799999999998</v>
      </c>
      <c r="R29" s="43">
        <v>2307.1799999999998</v>
      </c>
      <c r="S29" s="42">
        <f t="shared" si="5"/>
        <v>1153.5899999999999</v>
      </c>
      <c r="T29" s="44">
        <f>H29/$H$143</f>
        <v>1.3019816808129392E-3</v>
      </c>
      <c r="U29" s="42">
        <f t="shared" si="6"/>
        <v>567.54419146035627</v>
      </c>
      <c r="V29" s="52">
        <f t="shared" si="7"/>
        <v>586.04580853964364</v>
      </c>
    </row>
    <row r="30" spans="1:22" ht="15" customHeight="1" x14ac:dyDescent="0.2">
      <c r="A30" s="3">
        <v>11</v>
      </c>
      <c r="B30" s="41">
        <v>12</v>
      </c>
      <c r="C30" s="53" t="s">
        <v>159</v>
      </c>
      <c r="D30" s="55" t="s">
        <v>140</v>
      </c>
      <c r="E30" s="46" t="s">
        <v>38</v>
      </c>
      <c r="F30" s="55" t="s">
        <v>141</v>
      </c>
      <c r="G30" s="53" t="s">
        <v>158</v>
      </c>
      <c r="H30" s="42">
        <v>1004.64</v>
      </c>
      <c r="I30" s="42">
        <v>2214.89</v>
      </c>
      <c r="J30" s="43">
        <v>1004.64</v>
      </c>
      <c r="K30" s="43">
        <v>1004.64</v>
      </c>
      <c r="L30" s="43">
        <v>1004.64</v>
      </c>
      <c r="M30" s="43">
        <v>1006.97</v>
      </c>
      <c r="N30" s="43">
        <v>1006.97</v>
      </c>
      <c r="O30" s="43">
        <v>2307.1799999999998</v>
      </c>
      <c r="P30" s="43">
        <v>2307.1799999999998</v>
      </c>
      <c r="Q30" s="43">
        <v>2214.89</v>
      </c>
      <c r="R30" s="43">
        <v>2214.89</v>
      </c>
      <c r="S30" s="42">
        <f t="shared" si="5"/>
        <v>1153.5899999999999</v>
      </c>
      <c r="T30" s="44">
        <f>H30/$H$143</f>
        <v>1.3019816808129392E-3</v>
      </c>
      <c r="U30" s="42">
        <f t="shared" si="6"/>
        <v>567.54419146035627</v>
      </c>
      <c r="V30" s="52">
        <f t="shared" si="7"/>
        <v>586.04580853964364</v>
      </c>
    </row>
    <row r="31" spans="1:22" ht="15" customHeight="1" x14ac:dyDescent="0.2">
      <c r="A31" s="3">
        <v>12</v>
      </c>
      <c r="B31" s="41">
        <v>15</v>
      </c>
      <c r="C31" s="53" t="s">
        <v>166</v>
      </c>
      <c r="D31" s="55" t="s">
        <v>140</v>
      </c>
      <c r="E31" s="46" t="s">
        <v>38</v>
      </c>
      <c r="F31" s="55" t="s">
        <v>141</v>
      </c>
      <c r="G31" s="53" t="s">
        <v>167</v>
      </c>
      <c r="H31" s="42">
        <v>48614.26</v>
      </c>
      <c r="I31" s="42">
        <v>48027.98</v>
      </c>
      <c r="J31" s="43">
        <v>48614.26</v>
      </c>
      <c r="K31" s="43">
        <v>47151.31</v>
      </c>
      <c r="L31" s="43">
        <v>45688.36</v>
      </c>
      <c r="M31" s="43">
        <v>45603.99</v>
      </c>
      <c r="N31" s="43">
        <v>44229.18</v>
      </c>
      <c r="O31" s="43">
        <v>59050.46</v>
      </c>
      <c r="P31" s="43">
        <v>57143.5</v>
      </c>
      <c r="Q31" s="43">
        <v>49100.73</v>
      </c>
      <c r="R31" s="43">
        <v>48027.98</v>
      </c>
      <c r="S31" s="42">
        <f t="shared" si="5"/>
        <v>29525.23</v>
      </c>
      <c r="T31" s="44">
        <f>H31/$H$143</f>
        <v>6.3002544141460864E-2</v>
      </c>
      <c r="U31" s="42">
        <f t="shared" si="6"/>
        <v>27463.311121539595</v>
      </c>
      <c r="V31" s="52">
        <f t="shared" si="7"/>
        <v>2061.9188784604048</v>
      </c>
    </row>
    <row r="32" spans="1:22" ht="15" customHeight="1" x14ac:dyDescent="0.2">
      <c r="A32" s="3">
        <v>13</v>
      </c>
      <c r="B32" s="41">
        <v>31</v>
      </c>
      <c r="C32" s="53" t="s">
        <v>202</v>
      </c>
      <c r="D32" s="55" t="s">
        <v>140</v>
      </c>
      <c r="E32" s="46" t="s">
        <v>38</v>
      </c>
      <c r="F32" s="55" t="s">
        <v>141</v>
      </c>
      <c r="G32" s="53" t="s">
        <v>203</v>
      </c>
      <c r="H32" s="42">
        <v>27817.23</v>
      </c>
      <c r="I32" s="42">
        <v>32070.95</v>
      </c>
      <c r="J32" s="43">
        <v>27817.23</v>
      </c>
      <c r="K32" s="43">
        <v>27195.98</v>
      </c>
      <c r="L32" s="43">
        <v>26264.12</v>
      </c>
      <c r="M32" s="43">
        <v>26188.14</v>
      </c>
      <c r="N32" s="43">
        <v>25256.27</v>
      </c>
      <c r="O32" s="43">
        <v>34805.769999999997</v>
      </c>
      <c r="P32" s="43">
        <v>33556.410000000003</v>
      </c>
      <c r="Q32" s="43">
        <v>32884.68</v>
      </c>
      <c r="R32" s="43">
        <v>32070.95</v>
      </c>
      <c r="S32" s="42">
        <f t="shared" si="5"/>
        <v>17402.884999999998</v>
      </c>
      <c r="T32" s="44">
        <f>H32/$H$143</f>
        <v>3.60502507076765E-2</v>
      </c>
      <c r="U32" s="42">
        <f t="shared" si="6"/>
        <v>15714.591603974326</v>
      </c>
      <c r="V32" s="52">
        <f t="shared" si="7"/>
        <v>1688.2933960256723</v>
      </c>
    </row>
    <row r="33" spans="1:23" ht="15" customHeight="1" x14ac:dyDescent="0.2">
      <c r="A33" s="3">
        <v>14</v>
      </c>
      <c r="B33" s="41">
        <v>52</v>
      </c>
      <c r="C33" s="53" t="s">
        <v>241</v>
      </c>
      <c r="D33" s="55" t="s">
        <v>140</v>
      </c>
      <c r="E33" s="46" t="s">
        <v>38</v>
      </c>
      <c r="F33" s="55" t="s">
        <v>141</v>
      </c>
      <c r="G33" s="53" t="s">
        <v>242</v>
      </c>
      <c r="H33" s="42">
        <v>8870.4</v>
      </c>
      <c r="I33" s="42">
        <v>25988.02</v>
      </c>
      <c r="J33" s="43">
        <v>8870.4</v>
      </c>
      <c r="K33" s="43">
        <v>8870.4</v>
      </c>
      <c r="L33" s="43">
        <v>8870.4</v>
      </c>
      <c r="M33" s="43">
        <v>8894.51</v>
      </c>
      <c r="N33" s="43">
        <v>8728.65</v>
      </c>
      <c r="O33" s="43">
        <v>24502.35</v>
      </c>
      <c r="P33" s="43">
        <v>24502.35</v>
      </c>
      <c r="Q33" s="43">
        <v>25988.02</v>
      </c>
      <c r="R33" s="43">
        <v>25988.02</v>
      </c>
      <c r="S33" s="42">
        <f t="shared" si="5"/>
        <v>12994.01</v>
      </c>
      <c r="T33" s="44">
        <f>H33/$H$143</f>
        <v>1.1495757984435315E-2</v>
      </c>
      <c r="U33" s="42">
        <f t="shared" si="6"/>
        <v>5011.0925266064896</v>
      </c>
      <c r="V33" s="52">
        <f t="shared" si="7"/>
        <v>7982.9174733935106</v>
      </c>
    </row>
    <row r="34" spans="1:23" ht="15" customHeight="1" x14ac:dyDescent="0.2">
      <c r="A34" s="3">
        <v>15</v>
      </c>
      <c r="B34" s="41">
        <v>82</v>
      </c>
      <c r="C34" s="53" t="s">
        <v>300</v>
      </c>
      <c r="D34" s="55" t="s">
        <v>301</v>
      </c>
      <c r="E34" s="46" t="s">
        <v>38</v>
      </c>
      <c r="F34" s="55" t="s">
        <v>141</v>
      </c>
      <c r="G34" s="53" t="s">
        <v>302</v>
      </c>
      <c r="H34" s="42">
        <v>2575.8000000000002</v>
      </c>
      <c r="I34" s="42">
        <v>93300.02</v>
      </c>
      <c r="J34" s="43">
        <v>2575.8000000000002</v>
      </c>
      <c r="K34" s="43">
        <v>2575.8000000000002</v>
      </c>
      <c r="L34" s="43">
        <v>2575.8000000000002</v>
      </c>
      <c r="M34" s="43">
        <v>2574.27</v>
      </c>
      <c r="N34" s="43">
        <v>79020.3</v>
      </c>
      <c r="O34" s="43">
        <v>96628.69</v>
      </c>
      <c r="P34" s="43">
        <v>96628.69</v>
      </c>
      <c r="Q34" s="43">
        <v>93300.02</v>
      </c>
      <c r="R34" s="43">
        <v>93300.02</v>
      </c>
      <c r="S34" s="42">
        <f t="shared" si="5"/>
        <v>48314.345000000001</v>
      </c>
      <c r="T34" s="44">
        <f>H34/$H$143</f>
        <v>3.3381553725095247E-3</v>
      </c>
      <c r="U34" s="42">
        <f t="shared" si="6"/>
        <v>1455.1285319752205</v>
      </c>
      <c r="V34" s="52">
        <f t="shared" si="7"/>
        <v>46859.216468024781</v>
      </c>
    </row>
    <row r="35" spans="1:23" ht="15" customHeight="1" x14ac:dyDescent="0.2">
      <c r="A35" s="3">
        <v>16</v>
      </c>
      <c r="B35" s="41">
        <v>83</v>
      </c>
      <c r="C35" s="53" t="s">
        <v>303</v>
      </c>
      <c r="D35" s="55" t="s">
        <v>140</v>
      </c>
      <c r="E35" s="46" t="s">
        <v>38</v>
      </c>
      <c r="F35" s="55" t="s">
        <v>141</v>
      </c>
      <c r="G35" s="53" t="s">
        <v>304</v>
      </c>
      <c r="H35" s="42">
        <v>14479.92</v>
      </c>
      <c r="I35" s="42">
        <v>22531.48</v>
      </c>
      <c r="J35" s="43">
        <v>14479.92</v>
      </c>
      <c r="K35" s="43">
        <v>14479.92</v>
      </c>
      <c r="L35" s="43">
        <v>14479.92</v>
      </c>
      <c r="M35" s="43">
        <v>14491.23</v>
      </c>
      <c r="N35" s="43">
        <v>3555.66</v>
      </c>
      <c r="O35" s="43">
        <v>22531.48</v>
      </c>
      <c r="P35" s="43">
        <v>22531.48</v>
      </c>
      <c r="Q35" s="43">
        <v>22531.48</v>
      </c>
      <c r="R35" s="43">
        <v>22531.48</v>
      </c>
      <c r="S35" s="42">
        <f t="shared" si="5"/>
        <v>11265.74</v>
      </c>
      <c r="T35" s="44">
        <f>H35/$H$143</f>
        <v>1.8765518573456059E-2</v>
      </c>
      <c r="U35" s="42">
        <f t="shared" si="6"/>
        <v>8180.0391073525261</v>
      </c>
      <c r="V35" s="52">
        <f t="shared" si="7"/>
        <v>3085.7008926474737</v>
      </c>
    </row>
    <row r="36" spans="1:23" ht="15" customHeight="1" x14ac:dyDescent="0.2">
      <c r="A36" s="3">
        <v>17</v>
      </c>
      <c r="B36" s="41">
        <v>17</v>
      </c>
      <c r="C36" s="53" t="s">
        <v>172</v>
      </c>
      <c r="D36" s="55" t="s">
        <v>102</v>
      </c>
      <c r="E36" s="91" t="s">
        <v>103</v>
      </c>
      <c r="F36" s="55" t="s">
        <v>104</v>
      </c>
      <c r="G36" s="53" t="s">
        <v>120</v>
      </c>
      <c r="H36" s="42">
        <v>1303.8499999999999</v>
      </c>
      <c r="I36" s="42">
        <v>28480.44</v>
      </c>
      <c r="J36" s="43">
        <v>1303.8499999999999</v>
      </c>
      <c r="K36" s="43">
        <v>1303.8499999999999</v>
      </c>
      <c r="L36" s="43">
        <v>1303.8499999999999</v>
      </c>
      <c r="M36" s="43">
        <v>1302.77</v>
      </c>
      <c r="N36" s="43">
        <v>1302.77</v>
      </c>
      <c r="O36" s="43">
        <v>29572.32</v>
      </c>
      <c r="P36" s="43">
        <v>29572.32</v>
      </c>
      <c r="Q36" s="43">
        <v>28480.44</v>
      </c>
      <c r="R36" s="43">
        <v>28480.44</v>
      </c>
      <c r="S36" s="42">
        <f t="shared" si="5"/>
        <v>14786.16</v>
      </c>
      <c r="T36" s="44">
        <f>H36/$H$143</f>
        <v>1.6897483820353068E-3</v>
      </c>
      <c r="U36" s="42">
        <f t="shared" si="6"/>
        <v>736.57478702379501</v>
      </c>
      <c r="V36" s="52">
        <f t="shared" si="7"/>
        <v>14049.585212976204</v>
      </c>
    </row>
    <row r="37" spans="1:23" ht="15" customHeight="1" x14ac:dyDescent="0.2">
      <c r="A37" s="3">
        <v>18</v>
      </c>
      <c r="B37" s="45">
        <v>18</v>
      </c>
      <c r="C37" s="46" t="s">
        <v>173</v>
      </c>
      <c r="D37" s="47" t="s">
        <v>102</v>
      </c>
      <c r="E37" s="91" t="s">
        <v>103</v>
      </c>
      <c r="F37" s="47" t="s">
        <v>104</v>
      </c>
      <c r="G37" s="46" t="s">
        <v>120</v>
      </c>
      <c r="H37" s="49">
        <v>31110.45</v>
      </c>
      <c r="I37" s="49">
        <v>15574.56</v>
      </c>
      <c r="J37" s="59">
        <v>31110.45</v>
      </c>
      <c r="K37" s="59">
        <v>30323.83</v>
      </c>
      <c r="L37" s="59">
        <v>29241.27</v>
      </c>
      <c r="M37" s="59">
        <v>29209.58</v>
      </c>
      <c r="N37" s="59">
        <v>28127.040000000001</v>
      </c>
      <c r="O37" s="59">
        <v>16237.16</v>
      </c>
      <c r="P37" s="59">
        <v>15811.1</v>
      </c>
      <c r="Q37" s="59">
        <v>16055.11</v>
      </c>
      <c r="R37" s="59">
        <v>15574.56</v>
      </c>
      <c r="S37" s="49">
        <f t="shared" si="5"/>
        <v>15555.225</v>
      </c>
      <c r="T37" s="48">
        <f>H37/$H$143</f>
        <v>4.0318159720742659E-2</v>
      </c>
      <c r="U37" s="49">
        <f t="shared" si="6"/>
        <v>17575.007158004697</v>
      </c>
      <c r="V37" s="52">
        <f t="shared" si="7"/>
        <v>-2019.7821580046966</v>
      </c>
      <c r="W37" s="60"/>
    </row>
    <row r="38" spans="1:23" ht="15" customHeight="1" x14ac:dyDescent="0.2">
      <c r="A38" s="3">
        <v>19</v>
      </c>
      <c r="B38" s="41">
        <v>22</v>
      </c>
      <c r="C38" s="53" t="s">
        <v>183</v>
      </c>
      <c r="D38" s="55" t="s">
        <v>17</v>
      </c>
      <c r="E38" s="92" t="s">
        <v>18</v>
      </c>
      <c r="F38" s="55" t="s">
        <v>19</v>
      </c>
      <c r="G38" s="53" t="s">
        <v>184</v>
      </c>
      <c r="H38" s="43">
        <v>23139.1</v>
      </c>
      <c r="I38" s="43">
        <v>43455.55</v>
      </c>
      <c r="J38" s="43">
        <v>50256.41</v>
      </c>
      <c r="K38" s="43">
        <v>48308.27</v>
      </c>
      <c r="L38" s="43">
        <v>48308.27</v>
      </c>
      <c r="M38" s="43">
        <v>43596.49</v>
      </c>
      <c r="N38" s="43">
        <v>43596.49</v>
      </c>
      <c r="O38" s="43">
        <v>44811.01</v>
      </c>
      <c r="P38" s="43">
        <v>44811.01</v>
      </c>
      <c r="Q38" s="43">
        <v>43455.55</v>
      </c>
      <c r="R38" s="43">
        <v>43455.55</v>
      </c>
      <c r="S38" s="42">
        <f t="shared" si="5"/>
        <v>25128.205000000002</v>
      </c>
      <c r="T38" s="44">
        <f>H38/$H$143</f>
        <v>2.9987542115084687E-2</v>
      </c>
      <c r="U38" s="42">
        <f t="shared" si="6"/>
        <v>13071.808608676072</v>
      </c>
      <c r="V38" s="52">
        <f t="shared" si="7"/>
        <v>12056.396391323929</v>
      </c>
    </row>
    <row r="39" spans="1:23" ht="15" customHeight="1" x14ac:dyDescent="0.2">
      <c r="A39" s="3">
        <v>20</v>
      </c>
      <c r="B39" s="41">
        <v>90</v>
      </c>
      <c r="C39" s="53" t="s">
        <v>315</v>
      </c>
      <c r="D39" s="55" t="s">
        <v>316</v>
      </c>
      <c r="E39" s="53" t="s">
        <v>72</v>
      </c>
      <c r="F39" s="55" t="s">
        <v>317</v>
      </c>
      <c r="G39" s="53" t="s">
        <v>39</v>
      </c>
      <c r="H39" s="42">
        <v>1128.5999999999999</v>
      </c>
      <c r="I39" s="42">
        <v>2026.02</v>
      </c>
      <c r="J39" s="43">
        <v>1128.5999999999999</v>
      </c>
      <c r="K39" s="43">
        <v>1128.5999999999999</v>
      </c>
      <c r="L39" s="43">
        <v>1128.5999999999999</v>
      </c>
      <c r="M39" s="43">
        <v>1125.9000000000001</v>
      </c>
      <c r="N39" s="43">
        <v>1125.9000000000001</v>
      </c>
      <c r="O39" s="43">
        <v>1999.67</v>
      </c>
      <c r="P39" s="43">
        <v>1999.67</v>
      </c>
      <c r="Q39" s="43">
        <v>2026.02</v>
      </c>
      <c r="R39" s="43">
        <v>2026.02</v>
      </c>
      <c r="S39" s="42">
        <f t="shared" si="5"/>
        <v>1013.01</v>
      </c>
      <c r="T39" s="44">
        <f>H39/$H$143</f>
        <v>1.4626299221268146E-3</v>
      </c>
      <c r="U39" s="42">
        <f t="shared" si="6"/>
        <v>637.57204021555776</v>
      </c>
      <c r="V39" s="52">
        <f t="shared" si="7"/>
        <v>375.43795978444223</v>
      </c>
    </row>
    <row r="40" spans="1:23" ht="15" customHeight="1" x14ac:dyDescent="0.2">
      <c r="A40" s="3">
        <v>21</v>
      </c>
      <c r="B40" s="41">
        <v>117</v>
      </c>
      <c r="C40" s="53" t="s">
        <v>370</v>
      </c>
      <c r="D40" s="55" t="s">
        <v>87</v>
      </c>
      <c r="E40" s="53" t="s">
        <v>25</v>
      </c>
      <c r="F40" s="55" t="s">
        <v>88</v>
      </c>
      <c r="G40" s="53" t="s">
        <v>39</v>
      </c>
      <c r="H40" s="42">
        <v>21816.99</v>
      </c>
      <c r="I40" s="42">
        <v>28434.36</v>
      </c>
      <c r="J40" s="43">
        <v>22240.94</v>
      </c>
      <c r="K40" s="43">
        <v>21916.84</v>
      </c>
      <c r="L40" s="43">
        <v>21430.69</v>
      </c>
      <c r="M40" s="43">
        <v>21413.08</v>
      </c>
      <c r="N40" s="43">
        <v>20926.93</v>
      </c>
      <c r="O40" s="43">
        <v>32210.240000000002</v>
      </c>
      <c r="P40" s="43">
        <v>31419.83</v>
      </c>
      <c r="Q40" s="43">
        <v>28887.97</v>
      </c>
      <c r="R40" s="43">
        <v>28434.36</v>
      </c>
      <c r="S40" s="42">
        <f t="shared" si="5"/>
        <v>16105.12</v>
      </c>
      <c r="T40" s="44">
        <f>H40/$H$143</f>
        <v>2.8274129350293727E-2</v>
      </c>
      <c r="U40" s="42">
        <f t="shared" si="6"/>
        <v>12324.918328603957</v>
      </c>
      <c r="V40" s="52">
        <f t="shared" si="7"/>
        <v>3780.2016713960438</v>
      </c>
    </row>
    <row r="41" spans="1:23" ht="15" customHeight="1" x14ac:dyDescent="0.2">
      <c r="B41" s="41"/>
      <c r="C41" s="53"/>
      <c r="D41" s="55"/>
      <c r="E41" s="53"/>
      <c r="F41" s="55"/>
      <c r="G41" s="106">
        <f>SUM(H20:H40)</f>
        <v>421712.64999999991</v>
      </c>
      <c r="H41" s="42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2"/>
      <c r="T41" s="44"/>
      <c r="U41" s="42">
        <f>SUM(U20:U40)</f>
        <v>238235.15385894867</v>
      </c>
      <c r="V41" s="52"/>
    </row>
    <row r="42" spans="1:23" ht="15" customHeight="1" x14ac:dyDescent="0.2">
      <c r="B42" s="41"/>
      <c r="C42" s="53"/>
      <c r="D42" s="55"/>
      <c r="E42" s="53"/>
      <c r="F42" s="55"/>
      <c r="G42" s="53"/>
      <c r="H42" s="42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2"/>
      <c r="T42" s="44"/>
      <c r="U42" s="42"/>
      <c r="V42" s="52"/>
    </row>
    <row r="43" spans="1:23" s="28" customFormat="1" ht="24" customHeight="1" x14ac:dyDescent="0.25">
      <c r="B43" s="72" t="s">
        <v>20</v>
      </c>
      <c r="C43" s="71" t="s">
        <v>21</v>
      </c>
      <c r="D43" s="71" t="s">
        <v>372</v>
      </c>
      <c r="E43" s="72" t="s">
        <v>22</v>
      </c>
      <c r="F43" s="72" t="s">
        <v>0</v>
      </c>
      <c r="G43" s="72" t="s">
        <v>23</v>
      </c>
      <c r="H43" s="73" t="s">
        <v>396</v>
      </c>
      <c r="I43" s="73" t="s">
        <v>395</v>
      </c>
      <c r="J43" s="74" t="s">
        <v>373</v>
      </c>
      <c r="K43" s="74"/>
      <c r="L43" s="74"/>
      <c r="M43" s="74"/>
      <c r="N43" s="74"/>
      <c r="O43" s="74"/>
      <c r="P43" s="74"/>
      <c r="Q43" s="74"/>
      <c r="R43" s="74"/>
      <c r="S43" s="84" t="s">
        <v>397</v>
      </c>
      <c r="T43" s="86" t="s">
        <v>394</v>
      </c>
      <c r="U43" s="88" t="s">
        <v>130</v>
      </c>
      <c r="V43" s="51"/>
    </row>
    <row r="44" spans="1:23" s="28" customFormat="1" ht="75.75" customHeight="1" x14ac:dyDescent="0.25">
      <c r="B44" s="72"/>
      <c r="C44" s="71"/>
      <c r="D44" s="71"/>
      <c r="E44" s="72"/>
      <c r="F44" s="72"/>
      <c r="G44" s="72"/>
      <c r="H44" s="73"/>
      <c r="I44" s="73"/>
      <c r="J44" s="40" t="s">
        <v>375</v>
      </c>
      <c r="K44" s="40" t="s">
        <v>374</v>
      </c>
      <c r="L44" s="40" t="s">
        <v>393</v>
      </c>
      <c r="M44" s="40" t="s">
        <v>392</v>
      </c>
      <c r="N44" s="40" t="s">
        <v>391</v>
      </c>
      <c r="O44" s="40" t="s">
        <v>390</v>
      </c>
      <c r="P44" s="40" t="s">
        <v>389</v>
      </c>
      <c r="Q44" s="40" t="s">
        <v>388</v>
      </c>
      <c r="R44" s="40" t="s">
        <v>387</v>
      </c>
      <c r="S44" s="85"/>
      <c r="T44" s="87"/>
      <c r="U44" s="89"/>
      <c r="V44" s="51"/>
    </row>
    <row r="45" spans="1:23" ht="15" customHeight="1" x14ac:dyDescent="0.2">
      <c r="A45" s="3">
        <v>1</v>
      </c>
      <c r="B45" s="41">
        <v>5</v>
      </c>
      <c r="C45" s="53" t="s">
        <v>146</v>
      </c>
      <c r="D45" s="55" t="s">
        <v>147</v>
      </c>
      <c r="E45" s="95" t="s">
        <v>40</v>
      </c>
      <c r="F45" s="55" t="s">
        <v>148</v>
      </c>
      <c r="G45" s="53" t="s">
        <v>39</v>
      </c>
      <c r="H45" s="42">
        <v>7392.08</v>
      </c>
      <c r="I45" s="42">
        <v>8432.84</v>
      </c>
      <c r="J45" s="43">
        <v>7392.08</v>
      </c>
      <c r="K45" s="43">
        <v>7204.82</v>
      </c>
      <c r="L45" s="43">
        <v>7017.57</v>
      </c>
      <c r="M45" s="43">
        <v>6977.38</v>
      </c>
      <c r="N45" s="43">
        <v>6790.11</v>
      </c>
      <c r="O45" s="43">
        <v>8866.39</v>
      </c>
      <c r="P45" s="43">
        <v>8640.6299999999992</v>
      </c>
      <c r="Q45" s="43">
        <v>8581.9</v>
      </c>
      <c r="R45" s="43">
        <v>8432.84</v>
      </c>
      <c r="S45" s="42">
        <f t="shared" si="0"/>
        <v>4433.1949999999997</v>
      </c>
      <c r="T45" s="44">
        <f>H45/$H$143</f>
        <v>9.5799019978337636E-3</v>
      </c>
      <c r="U45" s="42">
        <f t="shared" si="1"/>
        <v>4175.9556326746597</v>
      </c>
      <c r="V45" s="52">
        <f t="shared" si="2"/>
        <v>257.23936732534003</v>
      </c>
    </row>
    <row r="46" spans="1:23" ht="15" customHeight="1" x14ac:dyDescent="0.2">
      <c r="A46" s="3">
        <v>2</v>
      </c>
      <c r="B46" s="41">
        <v>6</v>
      </c>
      <c r="C46" s="53" t="s">
        <v>149</v>
      </c>
      <c r="D46" s="55" t="s">
        <v>147</v>
      </c>
      <c r="E46" s="96"/>
      <c r="F46" s="55" t="s">
        <v>148</v>
      </c>
      <c r="G46" s="53" t="s">
        <v>39</v>
      </c>
      <c r="H46" s="42">
        <v>1383.2</v>
      </c>
      <c r="I46" s="42">
        <v>2214.89</v>
      </c>
      <c r="J46" s="43">
        <v>1383.2</v>
      </c>
      <c r="K46" s="43">
        <v>1383.2</v>
      </c>
      <c r="L46" s="43">
        <v>1383.2</v>
      </c>
      <c r="M46" s="43">
        <v>1384.58</v>
      </c>
      <c r="N46" s="43">
        <v>1384.58</v>
      </c>
      <c r="O46" s="43">
        <v>2214.89</v>
      </c>
      <c r="P46" s="43">
        <v>2214.89</v>
      </c>
      <c r="Q46" s="43">
        <v>2214.89</v>
      </c>
      <c r="R46" s="43">
        <v>2214.89</v>
      </c>
      <c r="S46" s="42">
        <f t="shared" si="0"/>
        <v>1107.4449999999999</v>
      </c>
      <c r="T46" s="44">
        <f>H46/$H$143</f>
        <v>1.7925834735830323E-3</v>
      </c>
      <c r="U46" s="42">
        <f t="shared" si="1"/>
        <v>781.40142302512822</v>
      </c>
      <c r="V46" s="52">
        <f t="shared" si="2"/>
        <v>326.04357697487171</v>
      </c>
    </row>
    <row r="47" spans="1:23" ht="15" customHeight="1" x14ac:dyDescent="0.2">
      <c r="A47" s="3">
        <v>3</v>
      </c>
      <c r="B47" s="41">
        <v>101</v>
      </c>
      <c r="C47" s="53" t="s">
        <v>341</v>
      </c>
      <c r="D47" s="55" t="s">
        <v>147</v>
      </c>
      <c r="E47" s="97"/>
      <c r="F47" s="55" t="s">
        <v>148</v>
      </c>
      <c r="G47" s="53" t="s">
        <v>39</v>
      </c>
      <c r="H47" s="42">
        <v>1222.02</v>
      </c>
      <c r="I47" s="42">
        <v>2115.33</v>
      </c>
      <c r="J47" s="43">
        <v>1222.02</v>
      </c>
      <c r="K47" s="43">
        <v>1222.02</v>
      </c>
      <c r="L47" s="43">
        <v>1222.02</v>
      </c>
      <c r="M47" s="43">
        <v>1222.5899999999999</v>
      </c>
      <c r="N47" s="43">
        <v>1222.5899999999999</v>
      </c>
      <c r="O47" s="43">
        <v>2030.72</v>
      </c>
      <c r="P47" s="43">
        <v>2030.72</v>
      </c>
      <c r="Q47" s="43">
        <v>2115.33</v>
      </c>
      <c r="R47" s="43">
        <v>2115.33</v>
      </c>
      <c r="S47" s="42">
        <f t="shared" si="0"/>
        <v>1057.665</v>
      </c>
      <c r="T47" s="44">
        <f>H47/$H$143</f>
        <v>1.5836992888865942E-3</v>
      </c>
      <c r="U47" s="42">
        <f t="shared" si="1"/>
        <v>690.34714210899881</v>
      </c>
      <c r="V47" s="52">
        <f t="shared" si="2"/>
        <v>367.31785789100115</v>
      </c>
    </row>
    <row r="48" spans="1:23" ht="15" customHeight="1" x14ac:dyDescent="0.2">
      <c r="A48" s="3">
        <v>4</v>
      </c>
      <c r="B48" s="41">
        <v>7</v>
      </c>
      <c r="C48" s="53" t="s">
        <v>150</v>
      </c>
      <c r="D48" s="55" t="s">
        <v>12</v>
      </c>
      <c r="E48" s="53" t="s">
        <v>13</v>
      </c>
      <c r="F48" s="55" t="s">
        <v>14</v>
      </c>
      <c r="G48" s="53" t="s">
        <v>39</v>
      </c>
      <c r="H48" s="42">
        <v>1383.2</v>
      </c>
      <c r="I48" s="42">
        <v>2307.1799999999998</v>
      </c>
      <c r="J48" s="43">
        <v>1383.2</v>
      </c>
      <c r="K48" s="43">
        <v>1383.2</v>
      </c>
      <c r="L48" s="43">
        <v>1601.6</v>
      </c>
      <c r="M48" s="43">
        <v>1536.1</v>
      </c>
      <c r="N48" s="43">
        <v>1536.1</v>
      </c>
      <c r="O48" s="43">
        <v>2307.1799999999998</v>
      </c>
      <c r="P48" s="43">
        <v>2307.1799999999998</v>
      </c>
      <c r="Q48" s="43">
        <v>2307.1799999999998</v>
      </c>
      <c r="R48" s="43">
        <v>2307.1799999999998</v>
      </c>
      <c r="S48" s="42">
        <f t="shared" si="0"/>
        <v>1153.5899999999999</v>
      </c>
      <c r="T48" s="44">
        <f>H48/$H$143</f>
        <v>1.7925834735830323E-3</v>
      </c>
      <c r="U48" s="42">
        <f t="shared" si="1"/>
        <v>781.40142302512822</v>
      </c>
      <c r="V48" s="52">
        <f t="shared" si="2"/>
        <v>372.18857697487169</v>
      </c>
    </row>
    <row r="49" spans="1:22" ht="15" customHeight="1" x14ac:dyDescent="0.2">
      <c r="A49" s="3">
        <v>5</v>
      </c>
      <c r="B49" s="41">
        <v>8</v>
      </c>
      <c r="C49" s="53" t="s">
        <v>151</v>
      </c>
      <c r="D49" s="55" t="s">
        <v>100</v>
      </c>
      <c r="E49" s="53" t="s">
        <v>34</v>
      </c>
      <c r="F49" s="55" t="s">
        <v>101</v>
      </c>
      <c r="G49" s="53" t="s">
        <v>39</v>
      </c>
      <c r="H49" s="42">
        <v>1448.72</v>
      </c>
      <c r="I49" s="42">
        <v>2307.1799999999998</v>
      </c>
      <c r="J49" s="43">
        <v>1448.72</v>
      </c>
      <c r="K49" s="43">
        <v>1448.72</v>
      </c>
      <c r="L49" s="43">
        <v>1448.72</v>
      </c>
      <c r="M49" s="43">
        <v>1447.52</v>
      </c>
      <c r="N49" s="43">
        <v>1447.52</v>
      </c>
      <c r="O49" s="43">
        <v>2307.1799999999998</v>
      </c>
      <c r="P49" s="43">
        <v>2307.1799999999998</v>
      </c>
      <c r="Q49" s="43">
        <v>2307.1799999999998</v>
      </c>
      <c r="R49" s="43">
        <v>2307.1799999999998</v>
      </c>
      <c r="S49" s="42">
        <f t="shared" si="0"/>
        <v>1153.5899999999999</v>
      </c>
      <c r="T49" s="44">
        <f>H49/$H$143</f>
        <v>1.8774953223317022E-3</v>
      </c>
      <c r="U49" s="42">
        <f t="shared" si="1"/>
        <v>818.4151746421079</v>
      </c>
      <c r="V49" s="52">
        <f t="shared" si="2"/>
        <v>335.17482535789202</v>
      </c>
    </row>
    <row r="50" spans="1:22" ht="15" customHeight="1" x14ac:dyDescent="0.2">
      <c r="A50" s="3">
        <v>6</v>
      </c>
      <c r="B50" s="41">
        <v>9</v>
      </c>
      <c r="C50" s="53" t="s">
        <v>152</v>
      </c>
      <c r="D50" s="55" t="s">
        <v>153</v>
      </c>
      <c r="E50" s="53" t="s">
        <v>41</v>
      </c>
      <c r="F50" s="55" t="s">
        <v>154</v>
      </c>
      <c r="G50" s="53" t="s">
        <v>39</v>
      </c>
      <c r="H50" s="42">
        <v>1572.48</v>
      </c>
      <c r="I50" s="42">
        <v>2621.8</v>
      </c>
      <c r="J50" s="43">
        <v>1572.48</v>
      </c>
      <c r="K50" s="43">
        <v>1572.48</v>
      </c>
      <c r="L50" s="43">
        <v>1572.48</v>
      </c>
      <c r="M50" s="43">
        <v>1573.39</v>
      </c>
      <c r="N50" s="43">
        <v>1573.39</v>
      </c>
      <c r="O50" s="43">
        <v>2621.8</v>
      </c>
      <c r="P50" s="43">
        <v>2621.8</v>
      </c>
      <c r="Q50" s="43">
        <v>2621.8</v>
      </c>
      <c r="R50" s="43">
        <v>2621.8</v>
      </c>
      <c r="S50" s="42">
        <f t="shared" si="0"/>
        <v>1310.9</v>
      </c>
      <c r="T50" s="44">
        <f>H50/$H$143</f>
        <v>2.0378843699680785E-3</v>
      </c>
      <c r="U50" s="42">
        <f t="shared" si="1"/>
        <v>888.33003880751403</v>
      </c>
      <c r="V50" s="52">
        <f t="shared" si="2"/>
        <v>422.56996119248606</v>
      </c>
    </row>
    <row r="51" spans="1:22" ht="15" customHeight="1" x14ac:dyDescent="0.2">
      <c r="A51" s="3">
        <v>7</v>
      </c>
      <c r="B51" s="41">
        <v>13</v>
      </c>
      <c r="C51" s="53" t="s">
        <v>160</v>
      </c>
      <c r="D51" s="55" t="s">
        <v>161</v>
      </c>
      <c r="E51" s="53" t="s">
        <v>42</v>
      </c>
      <c r="F51" s="55" t="s">
        <v>162</v>
      </c>
      <c r="G51" s="53" t="s">
        <v>39</v>
      </c>
      <c r="H51" s="42">
        <v>1004.64</v>
      </c>
      <c r="I51" s="42">
        <v>2214.89</v>
      </c>
      <c r="J51" s="43">
        <v>1004.64</v>
      </c>
      <c r="K51" s="43">
        <v>1004.64</v>
      </c>
      <c r="L51" s="43">
        <v>1004.64</v>
      </c>
      <c r="M51" s="43">
        <v>1006.97</v>
      </c>
      <c r="N51" s="43">
        <v>1006.97</v>
      </c>
      <c r="O51" s="43">
        <v>2307.1799999999998</v>
      </c>
      <c r="P51" s="43">
        <v>2307.1799999999998</v>
      </c>
      <c r="Q51" s="43">
        <v>2214.89</v>
      </c>
      <c r="R51" s="43">
        <v>2214.89</v>
      </c>
      <c r="S51" s="42">
        <f t="shared" si="0"/>
        <v>1153.5899999999999</v>
      </c>
      <c r="T51" s="44">
        <f>H51/$H$143</f>
        <v>1.3019816808129392E-3</v>
      </c>
      <c r="U51" s="42">
        <f t="shared" si="1"/>
        <v>567.54419146035627</v>
      </c>
      <c r="V51" s="52">
        <f t="shared" si="2"/>
        <v>586.04580853964364</v>
      </c>
    </row>
    <row r="52" spans="1:22" ht="15" customHeight="1" x14ac:dyDescent="0.2">
      <c r="A52" s="3">
        <v>8</v>
      </c>
      <c r="B52" s="41">
        <v>14</v>
      </c>
      <c r="C52" s="53" t="s">
        <v>163</v>
      </c>
      <c r="D52" s="55" t="s">
        <v>164</v>
      </c>
      <c r="E52" s="53" t="s">
        <v>43</v>
      </c>
      <c r="F52" s="55" t="s">
        <v>165</v>
      </c>
      <c r="G52" s="53" t="s">
        <v>39</v>
      </c>
      <c r="H52" s="42">
        <v>1266.72</v>
      </c>
      <c r="I52" s="42">
        <v>2443.33</v>
      </c>
      <c r="J52" s="43">
        <v>1266.72</v>
      </c>
      <c r="K52" s="43">
        <v>1266.72</v>
      </c>
      <c r="L52" s="43">
        <v>1266.72</v>
      </c>
      <c r="M52" s="43">
        <v>1269.5</v>
      </c>
      <c r="N52" s="43">
        <v>1269.5</v>
      </c>
      <c r="O52" s="43">
        <v>2545.14</v>
      </c>
      <c r="P52" s="43">
        <v>2545.14</v>
      </c>
      <c r="Q52" s="43">
        <v>2443.33</v>
      </c>
      <c r="R52" s="43">
        <v>2443.33</v>
      </c>
      <c r="S52" s="42">
        <f t="shared" si="0"/>
        <v>1272.57</v>
      </c>
      <c r="T52" s="44">
        <f>H52/$H$143</f>
        <v>1.641629075807619E-3</v>
      </c>
      <c r="U52" s="42">
        <f>U$11*T52</f>
        <v>715.59919792827532</v>
      </c>
      <c r="V52" s="52">
        <f t="shared" si="2"/>
        <v>556.97080207172462</v>
      </c>
    </row>
    <row r="53" spans="1:22" ht="15" customHeight="1" x14ac:dyDescent="0.2">
      <c r="A53" s="3">
        <v>9</v>
      </c>
      <c r="B53" s="41">
        <v>16</v>
      </c>
      <c r="C53" s="53" t="s">
        <v>168</v>
      </c>
      <c r="D53" s="55" t="s">
        <v>169</v>
      </c>
      <c r="E53" s="53" t="s">
        <v>170</v>
      </c>
      <c r="F53" s="55" t="s">
        <v>171</v>
      </c>
      <c r="G53" s="53" t="s">
        <v>39</v>
      </c>
      <c r="H53" s="42">
        <v>1303.8499999999999</v>
      </c>
      <c r="I53" s="42">
        <v>8372.2900000000009</v>
      </c>
      <c r="J53" s="43">
        <v>1303.8499999999999</v>
      </c>
      <c r="K53" s="43">
        <v>1303.8499999999999</v>
      </c>
      <c r="L53" s="43">
        <v>1382.47</v>
      </c>
      <c r="M53" s="43">
        <v>1382.49</v>
      </c>
      <c r="N53" s="43">
        <v>1382.49</v>
      </c>
      <c r="O53" s="43">
        <v>2458.9699999999998</v>
      </c>
      <c r="P53" s="43">
        <v>2458.9699999999998</v>
      </c>
      <c r="Q53" s="43">
        <v>8372.2900000000009</v>
      </c>
      <c r="R53" s="43">
        <v>8372.2900000000009</v>
      </c>
      <c r="S53" s="42">
        <f t="shared" si="0"/>
        <v>4186.1450000000004</v>
      </c>
      <c r="T53" s="44">
        <f>H53/$H$143</f>
        <v>1.6897483820353068E-3</v>
      </c>
      <c r="U53" s="42">
        <f t="shared" ref="U53:U116" si="8">U$11*T53</f>
        <v>736.57478702379501</v>
      </c>
      <c r="V53" s="52">
        <f t="shared" si="2"/>
        <v>3449.5702129762053</v>
      </c>
    </row>
    <row r="54" spans="1:22" ht="15" customHeight="1" x14ac:dyDescent="0.2">
      <c r="A54" s="3">
        <v>10</v>
      </c>
      <c r="B54" s="41">
        <v>19</v>
      </c>
      <c r="C54" s="53" t="s">
        <v>174</v>
      </c>
      <c r="D54" s="55" t="s">
        <v>175</v>
      </c>
      <c r="E54" s="53" t="s">
        <v>45</v>
      </c>
      <c r="F54" s="55" t="s">
        <v>176</v>
      </c>
      <c r="G54" s="53" t="s">
        <v>39</v>
      </c>
      <c r="H54" s="42">
        <v>1074.2</v>
      </c>
      <c r="I54" s="42">
        <v>2289.92</v>
      </c>
      <c r="J54" s="43">
        <v>1074.2</v>
      </c>
      <c r="K54" s="43">
        <v>1074.2</v>
      </c>
      <c r="L54" s="43">
        <v>1074.2</v>
      </c>
      <c r="M54" s="43">
        <v>1076.3399999999999</v>
      </c>
      <c r="N54" s="43">
        <v>1076.3399999999999</v>
      </c>
      <c r="O54" s="43">
        <v>2289.92</v>
      </c>
      <c r="P54" s="43">
        <v>2289.92</v>
      </c>
      <c r="Q54" s="43">
        <v>2289.92</v>
      </c>
      <c r="R54" s="43">
        <v>2289.92</v>
      </c>
      <c r="S54" s="42">
        <f t="shared" si="0"/>
        <v>1144.96</v>
      </c>
      <c r="T54" s="44">
        <f>H54/$H$143</f>
        <v>1.3921292418470888E-3</v>
      </c>
      <c r="U54" s="42">
        <f t="shared" si="8"/>
        <v>606.84023179120345</v>
      </c>
      <c r="V54" s="52">
        <f t="shared" si="2"/>
        <v>538.11976820879659</v>
      </c>
    </row>
    <row r="55" spans="1:22" ht="15" customHeight="1" x14ac:dyDescent="0.2">
      <c r="A55" s="3">
        <v>11</v>
      </c>
      <c r="B55" s="41">
        <v>20</v>
      </c>
      <c r="C55" s="53" t="s">
        <v>177</v>
      </c>
      <c r="D55" s="55" t="s">
        <v>178</v>
      </c>
      <c r="E55" s="53" t="s">
        <v>46</v>
      </c>
      <c r="F55" s="55" t="s">
        <v>179</v>
      </c>
      <c r="G55" s="53" t="s">
        <v>39</v>
      </c>
      <c r="H55" s="43">
        <v>1185.55</v>
      </c>
      <c r="I55" s="43">
        <v>12315.93</v>
      </c>
      <c r="J55" s="43">
        <v>1185.55</v>
      </c>
      <c r="K55" s="43">
        <v>1185.55</v>
      </c>
      <c r="L55" s="43">
        <v>1185.55</v>
      </c>
      <c r="M55" s="43">
        <v>1183.97</v>
      </c>
      <c r="N55" s="43">
        <v>1183.97</v>
      </c>
      <c r="O55" s="43">
        <v>12741.53</v>
      </c>
      <c r="P55" s="43">
        <v>12741.53</v>
      </c>
      <c r="Q55" s="43">
        <v>12315.93</v>
      </c>
      <c r="R55" s="43">
        <v>12315.93</v>
      </c>
      <c r="S55" s="42">
        <f t="shared" si="0"/>
        <v>6370.7650000000003</v>
      </c>
      <c r="T55" s="44">
        <f>H55/$H$143</f>
        <v>1.5364353217946528E-3</v>
      </c>
      <c r="U55" s="42">
        <f t="shared" si="8"/>
        <v>669.74440215980383</v>
      </c>
      <c r="V55" s="52">
        <f t="shared" si="2"/>
        <v>5701.0205978401964</v>
      </c>
    </row>
    <row r="56" spans="1:22" ht="15" customHeight="1" x14ac:dyDescent="0.2">
      <c r="A56" s="3">
        <v>12</v>
      </c>
      <c r="B56" s="41">
        <v>21</v>
      </c>
      <c r="C56" s="53" t="s">
        <v>180</v>
      </c>
      <c r="D56" s="55" t="s">
        <v>181</v>
      </c>
      <c r="E56" s="53" t="s">
        <v>47</v>
      </c>
      <c r="F56" s="55" t="s">
        <v>182</v>
      </c>
      <c r="G56" s="53" t="s">
        <v>39</v>
      </c>
      <c r="H56" s="42">
        <v>1185.9100000000001</v>
      </c>
      <c r="I56" s="42">
        <v>8526.56</v>
      </c>
      <c r="J56" s="43">
        <v>1185.9100000000001</v>
      </c>
      <c r="K56" s="43">
        <v>1185.9100000000001</v>
      </c>
      <c r="L56" s="43">
        <v>1185.9100000000001</v>
      </c>
      <c r="M56" s="43">
        <v>1184.33</v>
      </c>
      <c r="N56" s="43">
        <v>1184.33</v>
      </c>
      <c r="O56" s="43">
        <v>8970.57</v>
      </c>
      <c r="P56" s="43">
        <v>8738.01</v>
      </c>
      <c r="Q56" s="43">
        <v>8680.17</v>
      </c>
      <c r="R56" s="43">
        <v>8526.56</v>
      </c>
      <c r="S56" s="42">
        <f t="shared" si="0"/>
        <v>4485.2849999999999</v>
      </c>
      <c r="T56" s="44">
        <f>H56/$H$143</f>
        <v>1.5369018704141512E-3</v>
      </c>
      <c r="U56" s="42">
        <f t="shared" si="8"/>
        <v>669.94777442143561</v>
      </c>
      <c r="V56" s="52">
        <f t="shared" si="2"/>
        <v>3815.3372255785644</v>
      </c>
    </row>
    <row r="57" spans="1:22" ht="15" customHeight="1" x14ac:dyDescent="0.2">
      <c r="A57" s="3">
        <v>13</v>
      </c>
      <c r="B57" s="41">
        <v>23</v>
      </c>
      <c r="C57" s="53" t="s">
        <v>185</v>
      </c>
      <c r="D57" s="55" t="s">
        <v>186</v>
      </c>
      <c r="E57" s="95" t="s">
        <v>28</v>
      </c>
      <c r="F57" s="55" t="s">
        <v>187</v>
      </c>
      <c r="G57" s="53" t="s">
        <v>39</v>
      </c>
      <c r="H57" s="43">
        <v>8641.2199999999993</v>
      </c>
      <c r="I57" s="43">
        <v>14683.77</v>
      </c>
      <c r="J57" s="43">
        <v>8641.2199999999993</v>
      </c>
      <c r="K57" s="43">
        <v>8454.82</v>
      </c>
      <c r="L57" s="43">
        <v>8192.9</v>
      </c>
      <c r="M57" s="43">
        <v>8151.88</v>
      </c>
      <c r="N57" s="43">
        <v>7889.98</v>
      </c>
      <c r="O57" s="43">
        <v>15089.56</v>
      </c>
      <c r="P57" s="43">
        <v>14603.54</v>
      </c>
      <c r="Q57" s="43">
        <v>15193.05</v>
      </c>
      <c r="R57" s="43">
        <v>14683.77</v>
      </c>
      <c r="S57" s="42">
        <f t="shared" si="0"/>
        <v>7596.5249999999996</v>
      </c>
      <c r="T57" s="44">
        <f>H57/$H$143</f>
        <v>1.119874794938922E-2</v>
      </c>
      <c r="U57" s="42">
        <f t="shared" si="8"/>
        <v>4881.6234851599174</v>
      </c>
      <c r="V57" s="52">
        <f t="shared" si="2"/>
        <v>2714.9015148400822</v>
      </c>
    </row>
    <row r="58" spans="1:22" ht="15" customHeight="1" x14ac:dyDescent="0.2">
      <c r="A58" s="3">
        <v>14</v>
      </c>
      <c r="B58" s="41">
        <v>24</v>
      </c>
      <c r="C58" s="53" t="s">
        <v>188</v>
      </c>
      <c r="D58" s="55" t="s">
        <v>186</v>
      </c>
      <c r="E58" s="96"/>
      <c r="F58" s="55" t="s">
        <v>187</v>
      </c>
      <c r="G58" s="53" t="s">
        <v>39</v>
      </c>
      <c r="H58" s="42">
        <v>2195</v>
      </c>
      <c r="I58" s="42">
        <v>2948.44</v>
      </c>
      <c r="J58" s="43">
        <v>2195</v>
      </c>
      <c r="K58" s="43">
        <v>2125.77</v>
      </c>
      <c r="L58" s="43">
        <v>2056.54</v>
      </c>
      <c r="M58" s="43">
        <v>2055.3000000000002</v>
      </c>
      <c r="N58" s="43">
        <v>1992.92</v>
      </c>
      <c r="O58" s="43">
        <v>3102.07</v>
      </c>
      <c r="P58" s="43">
        <v>3025.26</v>
      </c>
      <c r="Q58" s="43">
        <v>3025.26</v>
      </c>
      <c r="R58" s="43">
        <v>2948.44</v>
      </c>
      <c r="S58" s="42">
        <f t="shared" si="0"/>
        <v>1551.0350000000001</v>
      </c>
      <c r="T58" s="44">
        <f>H58/$H$143</f>
        <v>2.844650610551443E-3</v>
      </c>
      <c r="U58" s="42">
        <f t="shared" si="8"/>
        <v>1240.0058730047399</v>
      </c>
      <c r="V58" s="52">
        <f t="shared" si="2"/>
        <v>311.02912699526019</v>
      </c>
    </row>
    <row r="59" spans="1:22" ht="15" customHeight="1" x14ac:dyDescent="0.2">
      <c r="A59" s="3">
        <v>15</v>
      </c>
      <c r="B59" s="41">
        <v>87</v>
      </c>
      <c r="C59" s="53" t="s">
        <v>311</v>
      </c>
      <c r="D59" s="55" t="s">
        <v>186</v>
      </c>
      <c r="E59" s="97"/>
      <c r="F59" s="55" t="s">
        <v>187</v>
      </c>
      <c r="G59" s="53" t="s">
        <v>39</v>
      </c>
      <c r="H59" s="42">
        <v>885.6</v>
      </c>
      <c r="I59" s="42">
        <v>1862.77</v>
      </c>
      <c r="J59" s="43">
        <v>885.6</v>
      </c>
      <c r="K59" s="43">
        <v>885.6</v>
      </c>
      <c r="L59" s="43">
        <v>885.6</v>
      </c>
      <c r="M59" s="43">
        <v>887.36</v>
      </c>
      <c r="N59" s="43">
        <v>887.36</v>
      </c>
      <c r="O59" s="43">
        <v>1862.77</v>
      </c>
      <c r="P59" s="43">
        <v>1862.77</v>
      </c>
      <c r="Q59" s="43">
        <v>1862.77</v>
      </c>
      <c r="R59" s="43">
        <v>1862.77</v>
      </c>
      <c r="S59" s="42">
        <f t="shared" si="0"/>
        <v>931.38499999999999</v>
      </c>
      <c r="T59" s="44">
        <f>H59/$H$143</f>
        <v>1.1477096039655388E-3</v>
      </c>
      <c r="U59" s="42">
        <f t="shared" si="8"/>
        <v>500.29576361412194</v>
      </c>
      <c r="V59" s="52">
        <f t="shared" si="2"/>
        <v>431.08923638587805</v>
      </c>
    </row>
    <row r="60" spans="1:22" ht="15" customHeight="1" x14ac:dyDescent="0.2">
      <c r="A60" s="3">
        <v>16</v>
      </c>
      <c r="B60" s="41">
        <v>25</v>
      </c>
      <c r="C60" s="53" t="s">
        <v>189</v>
      </c>
      <c r="D60" s="55" t="s">
        <v>190</v>
      </c>
      <c r="E60" s="53" t="s">
        <v>48</v>
      </c>
      <c r="F60" s="55" t="s">
        <v>191</v>
      </c>
      <c r="G60" s="53" t="s">
        <v>39</v>
      </c>
      <c r="H60" s="42">
        <v>1225.8</v>
      </c>
      <c r="I60" s="42">
        <v>2026.62</v>
      </c>
      <c r="J60" s="43">
        <v>1225.8</v>
      </c>
      <c r="K60" s="43">
        <v>1225.8</v>
      </c>
      <c r="L60" s="43">
        <v>1225.8</v>
      </c>
      <c r="M60" s="43">
        <v>1224.56</v>
      </c>
      <c r="N60" s="43">
        <v>1224.56</v>
      </c>
      <c r="O60" s="43">
        <v>3883.46</v>
      </c>
      <c r="P60" s="43">
        <v>3883.46</v>
      </c>
      <c r="Q60" s="43">
        <v>2026.62</v>
      </c>
      <c r="R60" s="43">
        <v>2026.62</v>
      </c>
      <c r="S60" s="42">
        <f t="shared" si="0"/>
        <v>1941.73</v>
      </c>
      <c r="T60" s="44">
        <f>H60/$H$143</f>
        <v>1.5885980493913251E-3</v>
      </c>
      <c r="U60" s="42">
        <f t="shared" si="8"/>
        <v>692.48255085613221</v>
      </c>
      <c r="V60" s="52">
        <f t="shared" si="2"/>
        <v>1249.2474491438679</v>
      </c>
    </row>
    <row r="61" spans="1:22" ht="15" customHeight="1" x14ac:dyDescent="0.2">
      <c r="A61" s="3">
        <v>17</v>
      </c>
      <c r="B61" s="41">
        <v>26</v>
      </c>
      <c r="C61" s="53" t="s">
        <v>192</v>
      </c>
      <c r="D61" s="55" t="s">
        <v>193</v>
      </c>
      <c r="E61" s="95" t="s">
        <v>49</v>
      </c>
      <c r="F61" s="55" t="s">
        <v>194</v>
      </c>
      <c r="G61" s="53" t="s">
        <v>39</v>
      </c>
      <c r="H61" s="42">
        <v>1296</v>
      </c>
      <c r="I61" s="42">
        <v>2026.62</v>
      </c>
      <c r="J61" s="43">
        <v>1296</v>
      </c>
      <c r="K61" s="43">
        <v>1296</v>
      </c>
      <c r="L61" s="43">
        <v>1296</v>
      </c>
      <c r="M61" s="43">
        <v>1297.04</v>
      </c>
      <c r="N61" s="43">
        <v>1297.04</v>
      </c>
      <c r="O61" s="43">
        <v>2026.62</v>
      </c>
      <c r="P61" s="43">
        <v>2026.62</v>
      </c>
      <c r="Q61" s="43">
        <v>2026.62</v>
      </c>
      <c r="R61" s="43">
        <v>2026.62</v>
      </c>
      <c r="S61" s="42">
        <f t="shared" si="0"/>
        <v>1013.31</v>
      </c>
      <c r="T61" s="44">
        <f>H61/$H$143</f>
        <v>1.6795750301934714E-3</v>
      </c>
      <c r="U61" s="42">
        <f t="shared" si="8"/>
        <v>732.14014187432474</v>
      </c>
      <c r="V61" s="52">
        <f t="shared" si="2"/>
        <v>281.1698581256752</v>
      </c>
    </row>
    <row r="62" spans="1:22" ht="15" customHeight="1" x14ac:dyDescent="0.2">
      <c r="A62" s="3">
        <v>18</v>
      </c>
      <c r="B62" s="41">
        <v>48</v>
      </c>
      <c r="C62" s="53" t="s">
        <v>234</v>
      </c>
      <c r="D62" s="55" t="s">
        <v>193</v>
      </c>
      <c r="E62" s="97"/>
      <c r="F62" s="55" t="s">
        <v>194</v>
      </c>
      <c r="G62" s="53" t="s">
        <v>39</v>
      </c>
      <c r="H62" s="42">
        <v>1339.2</v>
      </c>
      <c r="I62" s="42">
        <v>2066.3200000000002</v>
      </c>
      <c r="J62" s="43">
        <v>1339.2</v>
      </c>
      <c r="K62" s="43">
        <v>1339.2</v>
      </c>
      <c r="L62" s="43">
        <v>1339.2</v>
      </c>
      <c r="M62" s="43">
        <v>1340.27</v>
      </c>
      <c r="N62" s="43">
        <v>1340.27</v>
      </c>
      <c r="O62" s="43">
        <v>2066.3200000000002</v>
      </c>
      <c r="P62" s="43">
        <v>2066.3200000000002</v>
      </c>
      <c r="Q62" s="43">
        <v>2066.3200000000002</v>
      </c>
      <c r="R62" s="43">
        <v>2066.3200000000002</v>
      </c>
      <c r="S62" s="42">
        <f t="shared" ref="S62" si="9">MAX(J62:R62)*50%</f>
        <v>1033.1600000000001</v>
      </c>
      <c r="T62" s="44">
        <f>H62/$H$143</f>
        <v>1.7355608645332539E-3</v>
      </c>
      <c r="U62" s="42">
        <f t="shared" ref="U62" si="10">U$11*T62</f>
        <v>756.54481327013571</v>
      </c>
      <c r="V62" s="52">
        <f t="shared" ref="V62" si="11">S62-U62</f>
        <v>276.61518672986438</v>
      </c>
    </row>
    <row r="63" spans="1:22" ht="15" customHeight="1" x14ac:dyDescent="0.2">
      <c r="A63" s="3">
        <v>19</v>
      </c>
      <c r="B63" s="41">
        <v>27</v>
      </c>
      <c r="C63" s="53" t="s">
        <v>195</v>
      </c>
      <c r="D63" s="55" t="s">
        <v>118</v>
      </c>
      <c r="E63" s="95" t="s">
        <v>50</v>
      </c>
      <c r="F63" s="55" t="s">
        <v>196</v>
      </c>
      <c r="G63" s="53" t="s">
        <v>39</v>
      </c>
      <c r="H63" s="42">
        <v>15571.58</v>
      </c>
      <c r="I63" s="42">
        <v>17635.759999999998</v>
      </c>
      <c r="J63" s="43">
        <v>15571.58</v>
      </c>
      <c r="K63" s="43">
        <v>15146.19</v>
      </c>
      <c r="L63" s="43">
        <v>14568.75</v>
      </c>
      <c r="M63" s="43">
        <v>14568.85</v>
      </c>
      <c r="N63" s="43">
        <v>14014.99</v>
      </c>
      <c r="O63" s="43">
        <v>19761.650000000001</v>
      </c>
      <c r="P63" s="43">
        <v>19761.650000000001</v>
      </c>
      <c r="Q63" s="43">
        <v>17635.759999999998</v>
      </c>
      <c r="R63" s="43">
        <v>17635.759999999998</v>
      </c>
      <c r="S63" s="42">
        <f t="shared" si="0"/>
        <v>9880.8250000000007</v>
      </c>
      <c r="T63" s="44">
        <f>H63/$H$143</f>
        <v>2.0180275423348808E-2</v>
      </c>
      <c r="U63" s="42">
        <f t="shared" si="8"/>
        <v>8796.7428938328685</v>
      </c>
      <c r="V63" s="52">
        <f t="shared" si="2"/>
        <v>1084.0821061671322</v>
      </c>
    </row>
    <row r="64" spans="1:22" ht="15" customHeight="1" x14ac:dyDescent="0.2">
      <c r="A64" s="3">
        <v>20</v>
      </c>
      <c r="B64" s="41">
        <v>28</v>
      </c>
      <c r="C64" s="53" t="s">
        <v>197</v>
      </c>
      <c r="D64" s="55" t="s">
        <v>118</v>
      </c>
      <c r="E64" s="97"/>
      <c r="F64" s="55" t="s">
        <v>196</v>
      </c>
      <c r="G64" s="53" t="s">
        <v>39</v>
      </c>
      <c r="H64" s="42">
        <v>1290.5999999999999</v>
      </c>
      <c r="I64" s="42">
        <v>1887.88</v>
      </c>
      <c r="J64" s="43">
        <v>1290.5999999999999</v>
      </c>
      <c r="K64" s="43">
        <v>1290.5999999999999</v>
      </c>
      <c r="L64" s="43">
        <v>1290.5999999999999</v>
      </c>
      <c r="M64" s="43">
        <v>1290.71</v>
      </c>
      <c r="N64" s="43">
        <v>1290.71</v>
      </c>
      <c r="O64" s="43">
        <v>6503.35</v>
      </c>
      <c r="P64" s="43">
        <v>6503.35</v>
      </c>
      <c r="Q64" s="43">
        <v>1887.88</v>
      </c>
      <c r="R64" s="43">
        <v>1887.88</v>
      </c>
      <c r="S64" s="42">
        <f t="shared" si="0"/>
        <v>3251.6750000000002</v>
      </c>
      <c r="T64" s="44">
        <f>H64/$H$143</f>
        <v>1.6725768009009986E-3</v>
      </c>
      <c r="U64" s="42">
        <f t="shared" si="8"/>
        <v>729.08955794984843</v>
      </c>
      <c r="V64" s="52">
        <f t="shared" si="2"/>
        <v>2522.5854420501519</v>
      </c>
    </row>
    <row r="65" spans="1:22" ht="15" customHeight="1" x14ac:dyDescent="0.2">
      <c r="A65" s="3">
        <v>21</v>
      </c>
      <c r="B65" s="45">
        <v>29</v>
      </c>
      <c r="C65" s="46" t="s">
        <v>198</v>
      </c>
      <c r="D65" s="47">
        <v>2200225536</v>
      </c>
      <c r="E65" s="46" t="s">
        <v>376</v>
      </c>
      <c r="F65" s="47">
        <v>75925</v>
      </c>
      <c r="G65" s="46" t="s">
        <v>39</v>
      </c>
      <c r="H65" s="49">
        <v>4341.1000000000004</v>
      </c>
      <c r="I65" s="49">
        <v>3908.67</v>
      </c>
      <c r="J65" s="59">
        <v>4341.1000000000004</v>
      </c>
      <c r="K65" s="59">
        <v>4114.72</v>
      </c>
      <c r="L65" s="59">
        <v>3888.35</v>
      </c>
      <c r="M65" s="59">
        <v>3887.87</v>
      </c>
      <c r="N65" s="59">
        <v>3706.76</v>
      </c>
      <c r="O65" s="59">
        <v>4222.34</v>
      </c>
      <c r="P65" s="59">
        <v>4061.51</v>
      </c>
      <c r="Q65" s="59">
        <v>4065.51</v>
      </c>
      <c r="R65" s="59">
        <v>3908.67</v>
      </c>
      <c r="S65" s="49">
        <f t="shared" si="0"/>
        <v>2170.5500000000002</v>
      </c>
      <c r="T65" s="48">
        <f>H65/$H$143</f>
        <v>5.6259283669543823E-3</v>
      </c>
      <c r="U65" s="49">
        <f t="shared" si="8"/>
        <v>2452.3870138044999</v>
      </c>
      <c r="V65" s="52">
        <f t="shared" si="2"/>
        <v>-281.83701380449975</v>
      </c>
    </row>
    <row r="66" spans="1:22" ht="15" customHeight="1" x14ac:dyDescent="0.2">
      <c r="A66" s="3">
        <v>22</v>
      </c>
      <c r="B66" s="41">
        <v>30</v>
      </c>
      <c r="C66" s="53" t="s">
        <v>199</v>
      </c>
      <c r="D66" s="55" t="s">
        <v>200</v>
      </c>
      <c r="E66" s="53" t="s">
        <v>51</v>
      </c>
      <c r="F66" s="55" t="s">
        <v>201</v>
      </c>
      <c r="G66" s="53" t="s">
        <v>39</v>
      </c>
      <c r="H66" s="42">
        <v>1074.5999999999999</v>
      </c>
      <c r="I66" s="42">
        <v>5218.57</v>
      </c>
      <c r="J66" s="43">
        <v>1074.5999999999999</v>
      </c>
      <c r="K66" s="43">
        <v>1074.5999999999999</v>
      </c>
      <c r="L66" s="43">
        <v>1074.5999999999999</v>
      </c>
      <c r="M66" s="43">
        <v>1073.71</v>
      </c>
      <c r="N66" s="43">
        <v>1073.71</v>
      </c>
      <c r="O66" s="43">
        <v>5406.33</v>
      </c>
      <c r="P66" s="43">
        <v>5406.33</v>
      </c>
      <c r="Q66" s="43">
        <v>5218.57</v>
      </c>
      <c r="R66" s="43">
        <v>5218.57</v>
      </c>
      <c r="S66" s="42">
        <f t="shared" si="0"/>
        <v>2703.165</v>
      </c>
      <c r="T66" s="44">
        <f>H66/$H$143</f>
        <v>1.3926476292020866E-3</v>
      </c>
      <c r="U66" s="42">
        <f t="shared" si="8"/>
        <v>607.06620097079428</v>
      </c>
      <c r="V66" s="52">
        <f t="shared" si="2"/>
        <v>2096.0987990292056</v>
      </c>
    </row>
    <row r="67" spans="1:22" ht="15" customHeight="1" x14ac:dyDescent="0.2">
      <c r="A67" s="3">
        <v>23</v>
      </c>
      <c r="B67" s="41">
        <v>32</v>
      </c>
      <c r="C67" s="53" t="s">
        <v>204</v>
      </c>
      <c r="D67" s="55" t="s">
        <v>205</v>
      </c>
      <c r="E67" s="95" t="s">
        <v>31</v>
      </c>
      <c r="F67" s="55" t="s">
        <v>97</v>
      </c>
      <c r="G67" s="53" t="s">
        <v>39</v>
      </c>
      <c r="H67" s="42">
        <v>29251.13</v>
      </c>
      <c r="I67" s="42">
        <v>38069.800000000003</v>
      </c>
      <c r="J67" s="43">
        <v>29251.13</v>
      </c>
      <c r="K67" s="43">
        <v>28509.1</v>
      </c>
      <c r="L67" s="43">
        <v>27461.200000000001</v>
      </c>
      <c r="M67" s="43">
        <v>27416.59</v>
      </c>
      <c r="N67" s="43">
        <v>26393.19</v>
      </c>
      <c r="O67" s="43">
        <v>42034.67</v>
      </c>
      <c r="P67" s="43">
        <v>38692.89</v>
      </c>
      <c r="Q67" s="43">
        <v>38436.81</v>
      </c>
      <c r="R67" s="43">
        <v>38069.800000000003</v>
      </c>
      <c r="S67" s="42">
        <f t="shared" si="0"/>
        <v>21017.334999999999</v>
      </c>
      <c r="T67" s="44">
        <f>H67/$H$143</f>
        <v>3.7908539778505522E-2</v>
      </c>
      <c r="U67" s="42">
        <f t="shared" si="8"/>
        <v>16524.634620512592</v>
      </c>
      <c r="V67" s="52">
        <f t="shared" si="2"/>
        <v>4492.7003794874072</v>
      </c>
    </row>
    <row r="68" spans="1:22" ht="15" customHeight="1" x14ac:dyDescent="0.2">
      <c r="A68" s="3">
        <v>24</v>
      </c>
      <c r="B68" s="41">
        <v>105</v>
      </c>
      <c r="C68" s="53" t="s">
        <v>348</v>
      </c>
      <c r="D68" s="55" t="s">
        <v>96</v>
      </c>
      <c r="E68" s="96"/>
      <c r="F68" s="55" t="s">
        <v>97</v>
      </c>
      <c r="G68" s="53" t="s">
        <v>39</v>
      </c>
      <c r="H68" s="42">
        <v>1036.8</v>
      </c>
      <c r="I68" s="42">
        <v>1999.67</v>
      </c>
      <c r="J68" s="43">
        <v>1036.8</v>
      </c>
      <c r="K68" s="43">
        <v>1036.8</v>
      </c>
      <c r="L68" s="43">
        <v>1036.8</v>
      </c>
      <c r="M68" s="43">
        <v>1035.83</v>
      </c>
      <c r="N68" s="43">
        <v>1035.83</v>
      </c>
      <c r="O68" s="43">
        <v>1999.67</v>
      </c>
      <c r="P68" s="43">
        <v>1999.67</v>
      </c>
      <c r="Q68" s="43">
        <v>1999.67</v>
      </c>
      <c r="R68" s="43">
        <v>1999.67</v>
      </c>
      <c r="S68" s="42">
        <f t="shared" si="0"/>
        <v>999.83500000000004</v>
      </c>
      <c r="T68" s="44">
        <f>H68/$H$143</f>
        <v>1.3436600241547771E-3</v>
      </c>
      <c r="U68" s="42">
        <f t="shared" si="8"/>
        <v>585.71211349945986</v>
      </c>
      <c r="V68" s="52">
        <f t="shared" si="2"/>
        <v>414.12288650054018</v>
      </c>
    </row>
    <row r="69" spans="1:22" ht="15" customHeight="1" x14ac:dyDescent="0.2">
      <c r="A69" s="3">
        <v>25</v>
      </c>
      <c r="B69" s="41">
        <v>106</v>
      </c>
      <c r="C69" s="53" t="s">
        <v>349</v>
      </c>
      <c r="D69" s="55" t="s">
        <v>96</v>
      </c>
      <c r="E69" s="97"/>
      <c r="F69" s="55" t="s">
        <v>97</v>
      </c>
      <c r="G69" s="53" t="s">
        <v>39</v>
      </c>
      <c r="H69" s="42">
        <v>885.6</v>
      </c>
      <c r="I69" s="42">
        <v>1887.88</v>
      </c>
      <c r="J69" s="43">
        <v>885.6</v>
      </c>
      <c r="K69" s="43">
        <v>885.6</v>
      </c>
      <c r="L69" s="43">
        <v>885.6</v>
      </c>
      <c r="M69" s="43">
        <v>887.36</v>
      </c>
      <c r="N69" s="43">
        <v>887.36</v>
      </c>
      <c r="O69" s="43">
        <v>1862.77</v>
      </c>
      <c r="P69" s="43">
        <v>1862.77</v>
      </c>
      <c r="Q69" s="43">
        <v>1887.88</v>
      </c>
      <c r="R69" s="43">
        <v>1887.88</v>
      </c>
      <c r="S69" s="42">
        <f t="shared" si="0"/>
        <v>943.94</v>
      </c>
      <c r="T69" s="44">
        <f>H69/$H$143</f>
        <v>1.1477096039655388E-3</v>
      </c>
      <c r="U69" s="42">
        <f t="shared" si="8"/>
        <v>500.29576361412194</v>
      </c>
      <c r="V69" s="52">
        <f t="shared" si="2"/>
        <v>443.64423638587812</v>
      </c>
    </row>
    <row r="70" spans="1:22" ht="15" customHeight="1" x14ac:dyDescent="0.2">
      <c r="A70" s="3">
        <v>26</v>
      </c>
      <c r="B70" s="45">
        <v>33</v>
      </c>
      <c r="C70" s="46" t="s">
        <v>206</v>
      </c>
      <c r="D70" s="47" t="s">
        <v>85</v>
      </c>
      <c r="E70" s="46" t="s">
        <v>24</v>
      </c>
      <c r="F70" s="47" t="s">
        <v>86</v>
      </c>
      <c r="G70" s="46" t="s">
        <v>39</v>
      </c>
      <c r="H70" s="49">
        <v>5105.45</v>
      </c>
      <c r="I70" s="49">
        <v>4341.8900000000003</v>
      </c>
      <c r="J70" s="59">
        <v>5105.45</v>
      </c>
      <c r="K70" s="59">
        <v>4835.24</v>
      </c>
      <c r="L70" s="59">
        <v>4565.0200000000004</v>
      </c>
      <c r="M70" s="59">
        <v>4562.96</v>
      </c>
      <c r="N70" s="59">
        <v>4346.79</v>
      </c>
      <c r="O70" s="59">
        <v>4716.5</v>
      </c>
      <c r="P70" s="59">
        <v>4529.1899999999996</v>
      </c>
      <c r="Q70" s="59">
        <v>4529.1899999999996</v>
      </c>
      <c r="R70" s="59">
        <v>4341.8900000000003</v>
      </c>
      <c r="S70" s="49">
        <f t="shared" si="0"/>
        <v>2552.7249999999999</v>
      </c>
      <c r="T70" s="48">
        <f>H70/$H$143</f>
        <v>6.6165018039361567E-3</v>
      </c>
      <c r="U70" s="49">
        <f t="shared" si="8"/>
        <v>2884.1858698551478</v>
      </c>
      <c r="V70" s="52">
        <f t="shared" si="2"/>
        <v>-331.46086985514785</v>
      </c>
    </row>
    <row r="71" spans="1:22" ht="15" customHeight="1" x14ac:dyDescent="0.2">
      <c r="A71" s="3">
        <v>27</v>
      </c>
      <c r="B71" s="41">
        <v>34</v>
      </c>
      <c r="C71" s="53" t="s">
        <v>207</v>
      </c>
      <c r="D71" s="54" t="s">
        <v>378</v>
      </c>
      <c r="E71" s="53" t="s">
        <v>377</v>
      </c>
      <c r="F71" s="55">
        <v>43168</v>
      </c>
      <c r="G71" s="53" t="s">
        <v>39</v>
      </c>
      <c r="H71" s="42">
        <v>5050.3900000000003</v>
      </c>
      <c r="I71" s="42">
        <v>37181.29</v>
      </c>
      <c r="J71" s="43">
        <v>5050.3900000000003</v>
      </c>
      <c r="K71" s="43">
        <v>4958.34</v>
      </c>
      <c r="L71" s="43">
        <v>4820.2700000000004</v>
      </c>
      <c r="M71" s="43">
        <v>4818.21</v>
      </c>
      <c r="N71" s="43">
        <v>4680.1400000000003</v>
      </c>
      <c r="O71" s="43">
        <v>39692.33</v>
      </c>
      <c r="P71" s="43">
        <v>38436.81</v>
      </c>
      <c r="Q71" s="43">
        <v>38436.81</v>
      </c>
      <c r="R71" s="43">
        <v>37181.29</v>
      </c>
      <c r="S71" s="42">
        <f t="shared" si="0"/>
        <v>19846.165000000001</v>
      </c>
      <c r="T71" s="44">
        <f>H71/$H$143</f>
        <v>6.5451457845206841E-3</v>
      </c>
      <c r="U71" s="42">
        <f t="shared" si="8"/>
        <v>2853.0812122844686</v>
      </c>
      <c r="V71" s="52">
        <f t="shared" si="2"/>
        <v>16993.083787715532</v>
      </c>
    </row>
    <row r="72" spans="1:22" ht="15" customHeight="1" x14ac:dyDescent="0.2">
      <c r="A72" s="3">
        <v>28</v>
      </c>
      <c r="B72" s="41">
        <v>35</v>
      </c>
      <c r="C72" s="53" t="s">
        <v>208</v>
      </c>
      <c r="D72" s="55" t="s">
        <v>121</v>
      </c>
      <c r="E72" s="95" t="s">
        <v>52</v>
      </c>
      <c r="F72" s="55" t="s">
        <v>209</v>
      </c>
      <c r="G72" s="53" t="s">
        <v>39</v>
      </c>
      <c r="H72" s="42">
        <v>12855.02</v>
      </c>
      <c r="I72" s="42">
        <v>14208.34</v>
      </c>
      <c r="J72" s="43">
        <v>12855.02</v>
      </c>
      <c r="K72" s="43">
        <v>12571.91</v>
      </c>
      <c r="L72" s="43">
        <v>12147.26</v>
      </c>
      <c r="M72" s="43">
        <v>12110.05</v>
      </c>
      <c r="N72" s="43">
        <v>11685.4</v>
      </c>
      <c r="O72" s="43">
        <v>17972.560000000001</v>
      </c>
      <c r="P72" s="43">
        <v>17314.13</v>
      </c>
      <c r="Q72" s="43">
        <v>14568.85</v>
      </c>
      <c r="R72" s="43">
        <v>14208.34</v>
      </c>
      <c r="S72" s="42">
        <f t="shared" si="0"/>
        <v>8986.2800000000007</v>
      </c>
      <c r="T72" s="44">
        <f>H72/$H$143</f>
        <v>1.6659699540615493E-2</v>
      </c>
      <c r="U72" s="42">
        <f t="shared" si="8"/>
        <v>7262.0958075596318</v>
      </c>
      <c r="V72" s="52">
        <f t="shared" si="2"/>
        <v>1724.1841924403689</v>
      </c>
    </row>
    <row r="73" spans="1:22" ht="15" customHeight="1" x14ac:dyDescent="0.2">
      <c r="A73" s="3">
        <v>29</v>
      </c>
      <c r="B73" s="41">
        <v>37</v>
      </c>
      <c r="C73" s="53" t="s">
        <v>211</v>
      </c>
      <c r="D73" s="55" t="s">
        <v>121</v>
      </c>
      <c r="E73" s="97"/>
      <c r="F73" s="55" t="s">
        <v>209</v>
      </c>
      <c r="G73" s="53" t="s">
        <v>39</v>
      </c>
      <c r="H73" s="42">
        <v>1171.8</v>
      </c>
      <c r="I73" s="42">
        <v>2026.62</v>
      </c>
      <c r="J73" s="43">
        <v>1171.8</v>
      </c>
      <c r="K73" s="43">
        <v>1171.8</v>
      </c>
      <c r="L73" s="43">
        <v>1171.8</v>
      </c>
      <c r="M73" s="43">
        <v>1171.32</v>
      </c>
      <c r="N73" s="43">
        <v>1171.32</v>
      </c>
      <c r="O73" s="43">
        <v>2026.62</v>
      </c>
      <c r="P73" s="43">
        <v>2026.62</v>
      </c>
      <c r="Q73" s="43">
        <v>2026.62</v>
      </c>
      <c r="R73" s="43">
        <v>2026.62</v>
      </c>
      <c r="S73" s="42">
        <f t="shared" ref="S73" si="12">MAX(J73:R73)*50%</f>
        <v>1013.31</v>
      </c>
      <c r="T73" s="44">
        <f>H73/$H$143</f>
        <v>1.5186157564665971E-3</v>
      </c>
      <c r="U73" s="42">
        <f t="shared" ref="U73" si="13">U$11*T73</f>
        <v>661.97671161136873</v>
      </c>
      <c r="V73" s="52">
        <f t="shared" ref="V73" si="14">S73-U73</f>
        <v>351.33328838863122</v>
      </c>
    </row>
    <row r="74" spans="1:22" ht="15" customHeight="1" x14ac:dyDescent="0.2">
      <c r="A74" s="3">
        <v>30</v>
      </c>
      <c r="B74" s="41">
        <v>36</v>
      </c>
      <c r="C74" s="53" t="s">
        <v>210</v>
      </c>
      <c r="D74" s="98" t="s">
        <v>94</v>
      </c>
      <c r="E74" s="53" t="s">
        <v>30</v>
      </c>
      <c r="F74" s="55" t="s">
        <v>95</v>
      </c>
      <c r="G74" s="53" t="s">
        <v>39</v>
      </c>
      <c r="H74" s="42">
        <v>9287.1299999999992</v>
      </c>
      <c r="I74" s="42">
        <v>10662.96</v>
      </c>
      <c r="J74" s="43">
        <v>9287.1299999999992</v>
      </c>
      <c r="K74" s="43">
        <v>8971.26</v>
      </c>
      <c r="L74" s="43">
        <v>8655.39</v>
      </c>
      <c r="M74" s="43">
        <v>8621.89</v>
      </c>
      <c r="N74" s="43">
        <v>8411.32</v>
      </c>
      <c r="O74" s="43">
        <v>11077.44</v>
      </c>
      <c r="P74" s="43">
        <v>10807.16</v>
      </c>
      <c r="Q74" s="43">
        <v>10937.18</v>
      </c>
      <c r="R74" s="43">
        <v>10662.96</v>
      </c>
      <c r="S74" s="42">
        <f t="shared" si="0"/>
        <v>5538.72</v>
      </c>
      <c r="T74" s="44">
        <f>H74/$H$143</f>
        <v>1.203582689055609E-2</v>
      </c>
      <c r="U74" s="42">
        <f t="shared" si="8"/>
        <v>5246.512867133717</v>
      </c>
      <c r="V74" s="52">
        <f t="shared" si="2"/>
        <v>292.20713286628325</v>
      </c>
    </row>
    <row r="75" spans="1:22" ht="15" customHeight="1" x14ac:dyDescent="0.2">
      <c r="A75" s="3">
        <v>31</v>
      </c>
      <c r="B75" s="41">
        <v>38</v>
      </c>
      <c r="C75" s="53" t="s">
        <v>212</v>
      </c>
      <c r="D75" s="55" t="s">
        <v>213</v>
      </c>
      <c r="E75" s="53" t="s">
        <v>53</v>
      </c>
      <c r="F75" s="55" t="s">
        <v>214</v>
      </c>
      <c r="G75" s="53" t="s">
        <v>39</v>
      </c>
      <c r="H75" s="42">
        <v>1171.8</v>
      </c>
      <c r="I75" s="42">
        <v>2026.62</v>
      </c>
      <c r="J75" s="43">
        <v>1171.8</v>
      </c>
      <c r="K75" s="43">
        <v>1171.8</v>
      </c>
      <c r="L75" s="43">
        <v>1171.8</v>
      </c>
      <c r="M75" s="43">
        <v>1171.32</v>
      </c>
      <c r="N75" s="43">
        <v>1171.32</v>
      </c>
      <c r="O75" s="43">
        <v>2026.62</v>
      </c>
      <c r="P75" s="43">
        <v>2026.62</v>
      </c>
      <c r="Q75" s="43">
        <v>2026.62</v>
      </c>
      <c r="R75" s="43">
        <v>2026.62</v>
      </c>
      <c r="S75" s="42">
        <f t="shared" si="0"/>
        <v>1013.31</v>
      </c>
      <c r="T75" s="44">
        <f>H75/$H$143</f>
        <v>1.5186157564665971E-3</v>
      </c>
      <c r="U75" s="42">
        <f t="shared" si="8"/>
        <v>661.97671161136873</v>
      </c>
      <c r="V75" s="52">
        <f t="shared" si="2"/>
        <v>351.33328838863122</v>
      </c>
    </row>
    <row r="76" spans="1:22" ht="15" customHeight="1" x14ac:dyDescent="0.2">
      <c r="A76" s="3">
        <v>32</v>
      </c>
      <c r="B76" s="41">
        <v>39</v>
      </c>
      <c r="C76" s="53" t="s">
        <v>215</v>
      </c>
      <c r="D76" s="55" t="s">
        <v>9</v>
      </c>
      <c r="E76" s="53" t="s">
        <v>10</v>
      </c>
      <c r="F76" s="55" t="s">
        <v>11</v>
      </c>
      <c r="G76" s="53" t="s">
        <v>39</v>
      </c>
      <c r="H76" s="42">
        <v>1485</v>
      </c>
      <c r="I76" s="42">
        <v>2291.1</v>
      </c>
      <c r="J76" s="43">
        <v>1485</v>
      </c>
      <c r="K76" s="43">
        <v>10207.969999999999</v>
      </c>
      <c r="L76" s="43">
        <v>1485</v>
      </c>
      <c r="M76" s="43">
        <v>1443.79</v>
      </c>
      <c r="N76" s="43">
        <v>1443.79</v>
      </c>
      <c r="O76" s="43">
        <v>2291.1</v>
      </c>
      <c r="P76" s="43">
        <v>2291.1</v>
      </c>
      <c r="Q76" s="43">
        <v>2291.1</v>
      </c>
      <c r="R76" s="43">
        <v>2291.1</v>
      </c>
      <c r="S76" s="42">
        <f t="shared" si="0"/>
        <v>5103.9849999999997</v>
      </c>
      <c r="T76" s="44">
        <f>H76/$H$143</f>
        <v>1.9245130554300194E-3</v>
      </c>
      <c r="U76" s="42">
        <f t="shared" si="8"/>
        <v>838.9105792309972</v>
      </c>
      <c r="V76" s="52">
        <f t="shared" si="2"/>
        <v>4265.0744207690022</v>
      </c>
    </row>
    <row r="77" spans="1:22" ht="15" customHeight="1" x14ac:dyDescent="0.2">
      <c r="A77" s="3">
        <v>33</v>
      </c>
      <c r="B77" s="41">
        <v>40</v>
      </c>
      <c r="C77" s="53" t="s">
        <v>216</v>
      </c>
      <c r="D77" s="55" t="s">
        <v>217</v>
      </c>
      <c r="E77" s="53" t="s">
        <v>29</v>
      </c>
      <c r="F77" s="55" t="s">
        <v>218</v>
      </c>
      <c r="G77" s="53" t="s">
        <v>39</v>
      </c>
      <c r="H77" s="42">
        <v>6092.29</v>
      </c>
      <c r="I77" s="42">
        <v>14566.95</v>
      </c>
      <c r="J77" s="43">
        <v>6092.29</v>
      </c>
      <c r="K77" s="43">
        <v>5103.99</v>
      </c>
      <c r="L77" s="43">
        <v>5013.5200000000004</v>
      </c>
      <c r="M77" s="43">
        <v>4997.01</v>
      </c>
      <c r="N77" s="43">
        <v>4832.9799999999996</v>
      </c>
      <c r="O77" s="43">
        <v>15728.45</v>
      </c>
      <c r="P77" s="43">
        <v>15147.7</v>
      </c>
      <c r="Q77" s="43">
        <v>15147.7</v>
      </c>
      <c r="R77" s="43">
        <v>14566.95</v>
      </c>
      <c r="S77" s="42">
        <f t="shared" si="0"/>
        <v>7864.2250000000004</v>
      </c>
      <c r="T77" s="44">
        <f>H77/$H$143</f>
        <v>7.8954152474516853E-3</v>
      </c>
      <c r="U77" s="42">
        <f t="shared" si="8"/>
        <v>3441.6744328237114</v>
      </c>
      <c r="V77" s="52">
        <f t="shared" si="2"/>
        <v>4422.5505671762894</v>
      </c>
    </row>
    <row r="78" spans="1:22" ht="15" customHeight="1" x14ac:dyDescent="0.2">
      <c r="A78" s="3">
        <v>34</v>
      </c>
      <c r="B78" s="41">
        <v>41</v>
      </c>
      <c r="C78" s="53" t="s">
        <v>219</v>
      </c>
      <c r="D78" s="55" t="s">
        <v>220</v>
      </c>
      <c r="E78" s="53" t="s">
        <v>221</v>
      </c>
      <c r="F78" s="55" t="s">
        <v>222</v>
      </c>
      <c r="G78" s="53" t="s">
        <v>39</v>
      </c>
      <c r="H78" s="42">
        <v>6092.29</v>
      </c>
      <c r="I78" s="42">
        <v>9049.09</v>
      </c>
      <c r="J78" s="43">
        <v>6092.29</v>
      </c>
      <c r="K78" s="43">
        <v>5103.99</v>
      </c>
      <c r="L78" s="43">
        <v>5013.5200000000004</v>
      </c>
      <c r="M78" s="43">
        <v>4997.01</v>
      </c>
      <c r="N78" s="43">
        <v>4832.9799999999996</v>
      </c>
      <c r="O78" s="43">
        <v>9737.64</v>
      </c>
      <c r="P78" s="43">
        <v>9393.3700000000008</v>
      </c>
      <c r="Q78" s="43">
        <v>9383.3700000000008</v>
      </c>
      <c r="R78" s="43">
        <v>9049.09</v>
      </c>
      <c r="S78" s="42">
        <f t="shared" si="0"/>
        <v>4868.82</v>
      </c>
      <c r="T78" s="44">
        <f>H78/$H$143</f>
        <v>7.8954152474516853E-3</v>
      </c>
      <c r="U78" s="42">
        <f t="shared" si="8"/>
        <v>3441.6744328237114</v>
      </c>
      <c r="V78" s="52">
        <f t="shared" si="2"/>
        <v>1427.1455671762883</v>
      </c>
    </row>
    <row r="79" spans="1:22" ht="15" customHeight="1" x14ac:dyDescent="0.2">
      <c r="A79" s="3">
        <v>35</v>
      </c>
      <c r="B79" s="41">
        <v>42</v>
      </c>
      <c r="C79" s="53" t="s">
        <v>223</v>
      </c>
      <c r="D79" s="55" t="s">
        <v>1</v>
      </c>
      <c r="E79" s="95" t="s">
        <v>2</v>
      </c>
      <c r="F79" s="55" t="s">
        <v>3</v>
      </c>
      <c r="G79" s="53" t="s">
        <v>39</v>
      </c>
      <c r="H79" s="42">
        <v>7433.86</v>
      </c>
      <c r="I79" s="42">
        <v>18308.86</v>
      </c>
      <c r="J79" s="43">
        <v>7433.86</v>
      </c>
      <c r="K79" s="43">
        <v>7286.97</v>
      </c>
      <c r="L79" s="43">
        <v>7045.05</v>
      </c>
      <c r="M79" s="43">
        <v>7004.03</v>
      </c>
      <c r="N79" s="43">
        <v>6783.7</v>
      </c>
      <c r="O79" s="43">
        <v>18225.66</v>
      </c>
      <c r="P79" s="43">
        <v>18225.66</v>
      </c>
      <c r="Q79" s="43">
        <v>18308.86</v>
      </c>
      <c r="R79" s="43">
        <v>18308.86</v>
      </c>
      <c r="S79" s="42">
        <f t="shared" si="0"/>
        <v>9154.43</v>
      </c>
      <c r="T79" s="44">
        <f>H79/$H$143</f>
        <v>9.6340475570633015E-3</v>
      </c>
      <c r="U79" s="42">
        <f t="shared" si="8"/>
        <v>4199.5581134829226</v>
      </c>
      <c r="V79" s="52">
        <f t="shared" si="2"/>
        <v>4954.8718865170777</v>
      </c>
    </row>
    <row r="80" spans="1:22" ht="15" customHeight="1" x14ac:dyDescent="0.2">
      <c r="A80" s="3">
        <v>36</v>
      </c>
      <c r="B80" s="41">
        <v>43</v>
      </c>
      <c r="C80" s="53" t="s">
        <v>224</v>
      </c>
      <c r="D80" s="55" t="s">
        <v>1</v>
      </c>
      <c r="E80" s="96"/>
      <c r="F80" s="55" t="s">
        <v>3</v>
      </c>
      <c r="G80" s="53" t="s">
        <v>39</v>
      </c>
      <c r="H80" s="42">
        <v>1279.8</v>
      </c>
      <c r="I80" s="42">
        <v>1844.14</v>
      </c>
      <c r="J80" s="43">
        <v>1279.8</v>
      </c>
      <c r="K80" s="43">
        <v>1279.8</v>
      </c>
      <c r="L80" s="43">
        <v>1279.8</v>
      </c>
      <c r="M80" s="43">
        <v>1277.8</v>
      </c>
      <c r="N80" s="43">
        <v>1277.8</v>
      </c>
      <c r="O80" s="43">
        <v>1510.86</v>
      </c>
      <c r="P80" s="43">
        <v>1510.86</v>
      </c>
      <c r="Q80" s="43">
        <v>1844.14</v>
      </c>
      <c r="R80" s="43">
        <v>1844.14</v>
      </c>
      <c r="S80" s="42">
        <f t="shared" si="0"/>
        <v>922.07</v>
      </c>
      <c r="T80" s="44">
        <f>H80/$H$143</f>
        <v>1.6585803423160531E-3</v>
      </c>
      <c r="U80" s="42">
        <f t="shared" si="8"/>
        <v>722.9883901008958</v>
      </c>
      <c r="V80" s="52">
        <f t="shared" si="2"/>
        <v>199.08160989910425</v>
      </c>
    </row>
    <row r="81" spans="1:22" ht="15" customHeight="1" x14ac:dyDescent="0.2">
      <c r="A81" s="3">
        <v>37</v>
      </c>
      <c r="B81" s="41">
        <v>91</v>
      </c>
      <c r="C81" s="53" t="s">
        <v>318</v>
      </c>
      <c r="D81" s="55" t="s">
        <v>1</v>
      </c>
      <c r="E81" s="97"/>
      <c r="F81" s="55" t="s">
        <v>3</v>
      </c>
      <c r="G81" s="53" t="s">
        <v>39</v>
      </c>
      <c r="H81" s="42">
        <v>1085.4000000000001</v>
      </c>
      <c r="I81" s="42">
        <v>15269.33</v>
      </c>
      <c r="J81" s="43">
        <v>1085.4000000000001</v>
      </c>
      <c r="K81" s="43">
        <v>1085.4000000000001</v>
      </c>
      <c r="L81" s="43">
        <v>1085.4000000000001</v>
      </c>
      <c r="M81" s="43">
        <v>1084.55</v>
      </c>
      <c r="N81" s="43">
        <v>1084.55</v>
      </c>
      <c r="O81" s="43">
        <v>2019.87</v>
      </c>
      <c r="P81" s="43">
        <v>2019.87</v>
      </c>
      <c r="Q81" s="43">
        <v>15269.33</v>
      </c>
      <c r="R81" s="43">
        <v>15269.33</v>
      </c>
      <c r="S81" s="42">
        <f t="shared" si="0"/>
        <v>7634.665</v>
      </c>
      <c r="T81" s="44">
        <f>H81/$H$143</f>
        <v>1.4066440877870325E-3</v>
      </c>
      <c r="U81" s="42">
        <f t="shared" si="8"/>
        <v>613.16736881974714</v>
      </c>
      <c r="V81" s="52">
        <f t="shared" si="2"/>
        <v>7021.4976311802529</v>
      </c>
    </row>
    <row r="82" spans="1:22" ht="15" customHeight="1" x14ac:dyDescent="0.2">
      <c r="A82" s="3">
        <v>38</v>
      </c>
      <c r="B82" s="45">
        <v>44</v>
      </c>
      <c r="C82" s="46" t="s">
        <v>225</v>
      </c>
      <c r="D82" s="47" t="s">
        <v>226</v>
      </c>
      <c r="E82" s="46" t="s">
        <v>54</v>
      </c>
      <c r="F82" s="47" t="s">
        <v>227</v>
      </c>
      <c r="G82" s="46" t="s">
        <v>39</v>
      </c>
      <c r="H82" s="49">
        <v>4272.1899999999996</v>
      </c>
      <c r="I82" s="49">
        <v>2982.77</v>
      </c>
      <c r="J82" s="59">
        <v>4272.1899999999996</v>
      </c>
      <c r="K82" s="59">
        <v>4058.45</v>
      </c>
      <c r="L82" s="59">
        <v>3844.7</v>
      </c>
      <c r="M82" s="59">
        <v>3842.7</v>
      </c>
      <c r="N82" s="59">
        <v>3671.71</v>
      </c>
      <c r="O82" s="59">
        <v>2929.32</v>
      </c>
      <c r="P82" s="59">
        <v>2786.19</v>
      </c>
      <c r="Q82" s="59">
        <v>3119.47</v>
      </c>
      <c r="R82" s="59">
        <v>2982.77</v>
      </c>
      <c r="S82" s="49">
        <f t="shared" si="0"/>
        <v>2136.0949999999998</v>
      </c>
      <c r="T82" s="48">
        <f>H82/$H$143</f>
        <v>5.5366231853721031E-3</v>
      </c>
      <c r="U82" s="49">
        <f t="shared" si="8"/>
        <v>2413.458173390487</v>
      </c>
      <c r="V82" s="52">
        <f t="shared" si="2"/>
        <v>-277.36317339048719</v>
      </c>
    </row>
    <row r="83" spans="1:22" ht="15" customHeight="1" x14ac:dyDescent="0.2">
      <c r="A83" s="3">
        <v>39</v>
      </c>
      <c r="B83" s="41">
        <v>45</v>
      </c>
      <c r="C83" s="53" t="s">
        <v>228</v>
      </c>
      <c r="D83" s="55" t="s">
        <v>229</v>
      </c>
      <c r="E83" s="95" t="s">
        <v>55</v>
      </c>
      <c r="F83" s="55" t="s">
        <v>230</v>
      </c>
      <c r="G83" s="53" t="s">
        <v>39</v>
      </c>
      <c r="H83" s="42">
        <v>4292.3599999999997</v>
      </c>
      <c r="I83" s="42">
        <v>6522.36</v>
      </c>
      <c r="J83" s="43">
        <v>4292.3599999999997</v>
      </c>
      <c r="K83" s="43">
        <v>4080.65</v>
      </c>
      <c r="L83" s="43">
        <v>3868.93</v>
      </c>
      <c r="M83" s="43">
        <v>3836.04</v>
      </c>
      <c r="N83" s="43">
        <v>3677.26</v>
      </c>
      <c r="O83" s="43">
        <v>6569.31</v>
      </c>
      <c r="P83" s="43">
        <v>6569.31</v>
      </c>
      <c r="Q83" s="43">
        <v>6522.36</v>
      </c>
      <c r="R83" s="43">
        <v>6522.36</v>
      </c>
      <c r="S83" s="42">
        <f t="shared" si="0"/>
        <v>3284.6550000000002</v>
      </c>
      <c r="T83" s="44">
        <f>H83/$H$143</f>
        <v>5.5627628677478768E-3</v>
      </c>
      <c r="U83" s="42">
        <f t="shared" si="8"/>
        <v>2424.8526692713554</v>
      </c>
      <c r="V83" s="52">
        <f t="shared" si="2"/>
        <v>859.80233072864485</v>
      </c>
    </row>
    <row r="84" spans="1:22" ht="15" customHeight="1" x14ac:dyDescent="0.2">
      <c r="A84" s="3">
        <v>40</v>
      </c>
      <c r="B84" s="41">
        <v>46</v>
      </c>
      <c r="C84" s="53" t="s">
        <v>231</v>
      </c>
      <c r="D84" s="55" t="s">
        <v>229</v>
      </c>
      <c r="E84" s="96"/>
      <c r="F84" s="55" t="s">
        <v>230</v>
      </c>
      <c r="G84" s="53" t="s">
        <v>39</v>
      </c>
      <c r="H84" s="42">
        <v>4697.3</v>
      </c>
      <c r="I84" s="42">
        <v>12465.45</v>
      </c>
      <c r="J84" s="43">
        <v>4697.3</v>
      </c>
      <c r="K84" s="43">
        <v>4457.82</v>
      </c>
      <c r="L84" s="43">
        <v>4218.34</v>
      </c>
      <c r="M84" s="43">
        <v>4182.33</v>
      </c>
      <c r="N84" s="43">
        <v>3990.75</v>
      </c>
      <c r="O84" s="43">
        <v>12856.18</v>
      </c>
      <c r="P84" s="43">
        <v>12856.18</v>
      </c>
      <c r="Q84" s="43">
        <v>12465.45</v>
      </c>
      <c r="R84" s="43">
        <v>12465.45</v>
      </c>
      <c r="S84" s="42">
        <f t="shared" si="0"/>
        <v>6428.09</v>
      </c>
      <c r="T84" s="44">
        <f>H84/$H$143</f>
        <v>6.0875523065800881E-3</v>
      </c>
      <c r="U84" s="42">
        <f t="shared" si="8"/>
        <v>2653.6125682301436</v>
      </c>
      <c r="V84" s="52">
        <f t="shared" si="2"/>
        <v>3774.4774317698566</v>
      </c>
    </row>
    <row r="85" spans="1:22" ht="15" customHeight="1" x14ac:dyDescent="0.2">
      <c r="A85" s="3">
        <v>41</v>
      </c>
      <c r="B85" s="41">
        <v>66</v>
      </c>
      <c r="C85" s="53" t="s">
        <v>268</v>
      </c>
      <c r="D85" s="55" t="s">
        <v>229</v>
      </c>
      <c r="E85" s="96"/>
      <c r="F85" s="55" t="s">
        <v>230</v>
      </c>
      <c r="G85" s="53" t="s">
        <v>39</v>
      </c>
      <c r="H85" s="42">
        <v>1322.46</v>
      </c>
      <c r="I85" s="42">
        <v>2094.1799999999998</v>
      </c>
      <c r="J85" s="43">
        <v>1322.46</v>
      </c>
      <c r="K85" s="43">
        <v>1322.46</v>
      </c>
      <c r="L85" s="43">
        <v>1322.46</v>
      </c>
      <c r="M85" s="43">
        <v>1320.4</v>
      </c>
      <c r="N85" s="43">
        <v>1320.4</v>
      </c>
      <c r="O85" s="43">
        <v>2094.1799999999998</v>
      </c>
      <c r="P85" s="43">
        <v>2094.1799999999998</v>
      </c>
      <c r="Q85" s="43">
        <v>2094.1799999999998</v>
      </c>
      <c r="R85" s="43">
        <v>2094.1799999999998</v>
      </c>
      <c r="S85" s="42">
        <f t="shared" si="0"/>
        <v>1047.0899999999999</v>
      </c>
      <c r="T85" s="44">
        <f>H85/$H$143</f>
        <v>1.7138663537265883E-3</v>
      </c>
      <c r="U85" s="42">
        <f t="shared" ref="U85:U86" si="15">U$11*T85</f>
        <v>747.08800310425897</v>
      </c>
      <c r="V85" s="52">
        <f t="shared" si="2"/>
        <v>300.00199689574094</v>
      </c>
    </row>
    <row r="86" spans="1:22" ht="15" customHeight="1" x14ac:dyDescent="0.2">
      <c r="A86" s="3">
        <v>42</v>
      </c>
      <c r="B86" s="41">
        <v>102</v>
      </c>
      <c r="C86" s="53" t="s">
        <v>342</v>
      </c>
      <c r="D86" s="55" t="s">
        <v>229</v>
      </c>
      <c r="E86" s="97"/>
      <c r="F86" s="55" t="s">
        <v>230</v>
      </c>
      <c r="G86" s="53" t="s">
        <v>39</v>
      </c>
      <c r="H86" s="42">
        <v>1085.4000000000001</v>
      </c>
      <c r="I86" s="42">
        <v>2047.1</v>
      </c>
      <c r="J86" s="43">
        <v>1085.4000000000001</v>
      </c>
      <c r="K86" s="43">
        <v>1085.4000000000001</v>
      </c>
      <c r="L86" s="43">
        <v>1085.4000000000001</v>
      </c>
      <c r="M86" s="43">
        <v>1084.55</v>
      </c>
      <c r="N86" s="43">
        <v>1084.55</v>
      </c>
      <c r="O86" s="43">
        <v>1965.21</v>
      </c>
      <c r="P86" s="43">
        <v>1965.21</v>
      </c>
      <c r="Q86" s="43">
        <v>2047.1</v>
      </c>
      <c r="R86" s="43">
        <v>2047.1</v>
      </c>
      <c r="S86" s="42">
        <f t="shared" si="0"/>
        <v>1023.55</v>
      </c>
      <c r="T86" s="44">
        <f>H86/$H$143</f>
        <v>1.4066440877870325E-3</v>
      </c>
      <c r="U86" s="42">
        <f t="shared" si="15"/>
        <v>613.16736881974714</v>
      </c>
      <c r="V86" s="52">
        <f t="shared" si="2"/>
        <v>410.38263118025282</v>
      </c>
    </row>
    <row r="87" spans="1:22" ht="15" customHeight="1" x14ac:dyDescent="0.2">
      <c r="A87" s="3">
        <v>43</v>
      </c>
      <c r="B87" s="41">
        <v>47</v>
      </c>
      <c r="C87" s="53" t="s">
        <v>232</v>
      </c>
      <c r="D87" s="55" t="s">
        <v>124</v>
      </c>
      <c r="E87" s="53" t="s">
        <v>56</v>
      </c>
      <c r="F87" s="55" t="s">
        <v>233</v>
      </c>
      <c r="G87" s="53" t="s">
        <v>39</v>
      </c>
      <c r="H87" s="42">
        <v>3816.31</v>
      </c>
      <c r="I87" s="42">
        <v>4499.54</v>
      </c>
      <c r="J87" s="43">
        <v>3816.31</v>
      </c>
      <c r="K87" s="43">
        <v>3575.04</v>
      </c>
      <c r="L87" s="43">
        <v>3395.26</v>
      </c>
      <c r="M87" s="43">
        <v>3358.06</v>
      </c>
      <c r="N87" s="43">
        <v>3234.11</v>
      </c>
      <c r="O87" s="43">
        <v>4901.6000000000004</v>
      </c>
      <c r="P87" s="43">
        <v>4700.58</v>
      </c>
      <c r="Q87" s="43">
        <v>4700.58</v>
      </c>
      <c r="R87" s="43">
        <v>4499.54</v>
      </c>
      <c r="S87" s="42">
        <f t="shared" si="0"/>
        <v>2450.8000000000002</v>
      </c>
      <c r="T87" s="44">
        <f>H87/$H$143</f>
        <v>4.9458171168809007E-3</v>
      </c>
      <c r="U87" s="42">
        <f t="shared" si="8"/>
        <v>2155.9210994108062</v>
      </c>
      <c r="V87" s="52">
        <f t="shared" si="2"/>
        <v>294.87890058919402</v>
      </c>
    </row>
    <row r="88" spans="1:22" ht="15" customHeight="1" x14ac:dyDescent="0.2">
      <c r="A88" s="3">
        <v>44</v>
      </c>
      <c r="B88" s="41">
        <v>49</v>
      </c>
      <c r="C88" s="53" t="s">
        <v>235</v>
      </c>
      <c r="D88" s="55" t="s">
        <v>236</v>
      </c>
      <c r="E88" s="53" t="s">
        <v>57</v>
      </c>
      <c r="F88" s="55" t="s">
        <v>237</v>
      </c>
      <c r="G88" s="53" t="s">
        <v>39</v>
      </c>
      <c r="H88" s="42">
        <v>1227.5999999999999</v>
      </c>
      <c r="I88" s="42">
        <v>8983.25</v>
      </c>
      <c r="J88" s="43">
        <v>1227.5999999999999</v>
      </c>
      <c r="K88" s="43">
        <v>1227.5999999999999</v>
      </c>
      <c r="L88" s="43">
        <v>1227.5999999999999</v>
      </c>
      <c r="M88" s="43">
        <v>1227.97</v>
      </c>
      <c r="N88" s="43">
        <v>1227.97</v>
      </c>
      <c r="O88" s="43">
        <v>9388.69</v>
      </c>
      <c r="P88" s="43">
        <v>9388.69</v>
      </c>
      <c r="Q88" s="43">
        <v>8983.25</v>
      </c>
      <c r="R88" s="43">
        <v>8983.25</v>
      </c>
      <c r="S88" s="42">
        <f t="shared" si="0"/>
        <v>4694.3450000000003</v>
      </c>
      <c r="T88" s="44">
        <f>H88/$H$143</f>
        <v>1.5909307924888158E-3</v>
      </c>
      <c r="U88" s="42">
        <f t="shared" si="8"/>
        <v>693.4994121642909</v>
      </c>
      <c r="V88" s="52">
        <f t="shared" si="2"/>
        <v>4000.8455878357095</v>
      </c>
    </row>
    <row r="89" spans="1:22" ht="15" customHeight="1" x14ac:dyDescent="0.2">
      <c r="A89" s="3">
        <v>45</v>
      </c>
      <c r="B89" s="45">
        <v>50</v>
      </c>
      <c r="C89" s="46" t="s">
        <v>238</v>
      </c>
      <c r="D89" s="47" t="s">
        <v>239</v>
      </c>
      <c r="E89" s="46" t="s">
        <v>58</v>
      </c>
      <c r="F89" s="47" t="s">
        <v>107</v>
      </c>
      <c r="G89" s="46" t="s">
        <v>39</v>
      </c>
      <c r="H89" s="49">
        <v>7301.1</v>
      </c>
      <c r="I89" s="49">
        <v>2066.3200000000002</v>
      </c>
      <c r="J89" s="59">
        <v>7301.1</v>
      </c>
      <c r="K89" s="59">
        <v>7085.26</v>
      </c>
      <c r="L89" s="59">
        <v>6852.59</v>
      </c>
      <c r="M89" s="59">
        <v>6850.53</v>
      </c>
      <c r="N89" s="59">
        <v>6678.57</v>
      </c>
      <c r="O89" s="59">
        <v>2066.3200000000002</v>
      </c>
      <c r="P89" s="59">
        <v>2066.3200000000002</v>
      </c>
      <c r="Q89" s="59">
        <v>2066.3200000000002</v>
      </c>
      <c r="R89" s="59">
        <v>2066.3200000000002</v>
      </c>
      <c r="S89" s="49">
        <f t="shared" si="0"/>
        <v>3650.55</v>
      </c>
      <c r="T89" s="48">
        <f>H89/$H$143</f>
        <v>9.4619947939394711E-3</v>
      </c>
      <c r="U89" s="49">
        <f t="shared" si="8"/>
        <v>4124.5589427767227</v>
      </c>
      <c r="V89" s="52">
        <f t="shared" si="2"/>
        <v>-474.00894277672251</v>
      </c>
    </row>
    <row r="90" spans="1:22" ht="15" customHeight="1" x14ac:dyDescent="0.2">
      <c r="A90" s="3">
        <v>46</v>
      </c>
      <c r="B90" s="41">
        <v>51</v>
      </c>
      <c r="C90" s="53" t="s">
        <v>240</v>
      </c>
      <c r="D90" s="54" t="s">
        <v>89</v>
      </c>
      <c r="E90" s="53" t="s">
        <v>26</v>
      </c>
      <c r="F90" s="55">
        <v>11833</v>
      </c>
      <c r="G90" s="53" t="s">
        <v>39</v>
      </c>
      <c r="H90" s="42">
        <v>6331.09</v>
      </c>
      <c r="I90" s="42">
        <v>7166.88</v>
      </c>
      <c r="J90" s="43">
        <v>6331.09</v>
      </c>
      <c r="K90" s="43">
        <v>6212.65</v>
      </c>
      <c r="L90" s="43">
        <v>6035</v>
      </c>
      <c r="M90" s="43">
        <v>5992.42</v>
      </c>
      <c r="N90" s="43">
        <v>5814.77</v>
      </c>
      <c r="O90" s="43">
        <v>12369.24</v>
      </c>
      <c r="P90" s="43">
        <v>11949.24</v>
      </c>
      <c r="Q90" s="43">
        <v>7314.46</v>
      </c>
      <c r="R90" s="43">
        <v>7166.88</v>
      </c>
      <c r="S90" s="42">
        <f t="shared" si="0"/>
        <v>6184.62</v>
      </c>
      <c r="T90" s="44">
        <f>H90/$H$143</f>
        <v>8.2048924983854823E-3</v>
      </c>
      <c r="U90" s="42">
        <f t="shared" si="8"/>
        <v>3576.5780330394437</v>
      </c>
      <c r="V90" s="52">
        <f t="shared" si="2"/>
        <v>2608.0419669605562</v>
      </c>
    </row>
    <row r="91" spans="1:22" ht="15" customHeight="1" x14ac:dyDescent="0.2">
      <c r="A91" s="3">
        <v>47</v>
      </c>
      <c r="B91" s="41">
        <v>54</v>
      </c>
      <c r="C91" s="53" t="s">
        <v>245</v>
      </c>
      <c r="D91" s="55" t="s">
        <v>98</v>
      </c>
      <c r="E91" s="95" t="s">
        <v>32</v>
      </c>
      <c r="F91" s="55" t="s">
        <v>99</v>
      </c>
      <c r="G91" s="53" t="s">
        <v>39</v>
      </c>
      <c r="H91" s="42">
        <v>1182.5999999999999</v>
      </c>
      <c r="I91" s="42">
        <v>1705.91</v>
      </c>
      <c r="J91" s="43">
        <v>1182.5999999999999</v>
      </c>
      <c r="K91" s="43">
        <v>1182.5999999999999</v>
      </c>
      <c r="L91" s="43">
        <v>1182.5999999999999</v>
      </c>
      <c r="M91" s="43">
        <v>1183.1500000000001</v>
      </c>
      <c r="N91" s="43">
        <v>1183.1500000000001</v>
      </c>
      <c r="O91" s="43">
        <v>1546.69</v>
      </c>
      <c r="P91" s="43">
        <v>1546.69</v>
      </c>
      <c r="Q91" s="43">
        <v>1705.91</v>
      </c>
      <c r="R91" s="43">
        <v>1705.91</v>
      </c>
      <c r="S91" s="42">
        <f t="shared" si="0"/>
        <v>852.95500000000004</v>
      </c>
      <c r="T91" s="44">
        <f>H91/$H$143</f>
        <v>1.5326122150515426E-3</v>
      </c>
      <c r="U91" s="42">
        <f t="shared" si="8"/>
        <v>668.07787946032136</v>
      </c>
      <c r="V91" s="52">
        <f t="shared" si="2"/>
        <v>184.87712053967869</v>
      </c>
    </row>
    <row r="92" spans="1:22" ht="15" customHeight="1" x14ac:dyDescent="0.2">
      <c r="A92" s="3">
        <v>48</v>
      </c>
      <c r="B92" s="41">
        <v>96</v>
      </c>
      <c r="C92" s="53" t="s">
        <v>329</v>
      </c>
      <c r="D92" s="55" t="s">
        <v>98</v>
      </c>
      <c r="E92" s="97"/>
      <c r="F92" s="55" t="s">
        <v>99</v>
      </c>
      <c r="G92" s="53" t="s">
        <v>39</v>
      </c>
      <c r="H92" s="42">
        <v>885.6</v>
      </c>
      <c r="I92" s="42">
        <v>1887.88</v>
      </c>
      <c r="J92" s="43">
        <v>885.6</v>
      </c>
      <c r="K92" s="43">
        <v>885.6</v>
      </c>
      <c r="L92" s="43">
        <v>885.6</v>
      </c>
      <c r="M92" s="43">
        <v>887.36</v>
      </c>
      <c r="N92" s="43">
        <v>887.36</v>
      </c>
      <c r="O92" s="43">
        <v>1862.77</v>
      </c>
      <c r="P92" s="43">
        <v>1862.77</v>
      </c>
      <c r="Q92" s="43">
        <v>1887.88</v>
      </c>
      <c r="R92" s="43">
        <v>1887.88</v>
      </c>
      <c r="S92" s="42">
        <f t="shared" si="0"/>
        <v>943.94</v>
      </c>
      <c r="T92" s="44">
        <f>H92/$H$143</f>
        <v>1.1477096039655388E-3</v>
      </c>
      <c r="U92" s="42">
        <f t="shared" si="8"/>
        <v>500.29576361412194</v>
      </c>
      <c r="V92" s="52">
        <f t="shared" si="2"/>
        <v>443.64423638587812</v>
      </c>
    </row>
    <row r="93" spans="1:22" ht="15" customHeight="1" x14ac:dyDescent="0.2">
      <c r="A93" s="3">
        <v>49</v>
      </c>
      <c r="B93" s="41">
        <v>55</v>
      </c>
      <c r="C93" s="53" t="s">
        <v>246</v>
      </c>
      <c r="D93" s="55" t="s">
        <v>128</v>
      </c>
      <c r="E93" s="53" t="s">
        <v>59</v>
      </c>
      <c r="F93" s="55" t="s">
        <v>247</v>
      </c>
      <c r="G93" s="53" t="s">
        <v>39</v>
      </c>
      <c r="H93" s="42">
        <v>1171.8</v>
      </c>
      <c r="I93" s="42">
        <v>1688.85</v>
      </c>
      <c r="J93" s="43">
        <v>1171.8</v>
      </c>
      <c r="K93" s="43">
        <v>1171.8</v>
      </c>
      <c r="L93" s="43">
        <v>1171.8</v>
      </c>
      <c r="M93" s="43">
        <v>1171.32</v>
      </c>
      <c r="N93" s="43">
        <v>1171.32</v>
      </c>
      <c r="O93" s="43">
        <v>1531.23</v>
      </c>
      <c r="P93" s="43">
        <v>1531.23</v>
      </c>
      <c r="Q93" s="43">
        <v>1688.85</v>
      </c>
      <c r="R93" s="43">
        <v>1688.85</v>
      </c>
      <c r="S93" s="42">
        <f t="shared" si="0"/>
        <v>844.42499999999995</v>
      </c>
      <c r="T93" s="44">
        <f>H93/$H$143</f>
        <v>1.5186157564665971E-3</v>
      </c>
      <c r="U93" s="42">
        <f t="shared" si="8"/>
        <v>661.97671161136873</v>
      </c>
      <c r="V93" s="52">
        <f t="shared" si="2"/>
        <v>182.44828838863123</v>
      </c>
    </row>
    <row r="94" spans="1:22" ht="15" customHeight="1" x14ac:dyDescent="0.2">
      <c r="A94" s="3">
        <v>50</v>
      </c>
      <c r="B94" s="41">
        <v>56</v>
      </c>
      <c r="C94" s="53" t="s">
        <v>248</v>
      </c>
      <c r="D94" s="55">
        <v>1712398690</v>
      </c>
      <c r="E94" s="53" t="s">
        <v>27</v>
      </c>
      <c r="F94" s="55">
        <v>2823</v>
      </c>
      <c r="G94" s="53" t="s">
        <v>39</v>
      </c>
      <c r="H94" s="42">
        <v>5737.75</v>
      </c>
      <c r="I94" s="42">
        <v>6375.06</v>
      </c>
      <c r="J94" s="43">
        <v>5737.75</v>
      </c>
      <c r="K94" s="43">
        <v>5593.77</v>
      </c>
      <c r="L94" s="43">
        <v>5449.8</v>
      </c>
      <c r="M94" s="43">
        <v>5414.58</v>
      </c>
      <c r="N94" s="43">
        <v>5270.6</v>
      </c>
      <c r="O94" s="43">
        <v>6301.12</v>
      </c>
      <c r="P94" s="43">
        <v>6301.12</v>
      </c>
      <c r="Q94" s="43">
        <v>6493.7</v>
      </c>
      <c r="R94" s="43">
        <v>6375.06</v>
      </c>
      <c r="S94" s="42">
        <f t="shared" si="0"/>
        <v>3246.85</v>
      </c>
      <c r="T94" s="44">
        <f>H94/$H$143</f>
        <v>7.4359426153492213E-3</v>
      </c>
      <c r="U94" s="42">
        <f t="shared" si="8"/>
        <v>3241.3866504933699</v>
      </c>
      <c r="V94" s="52">
        <f t="shared" si="2"/>
        <v>5.4633495066300384</v>
      </c>
    </row>
    <row r="95" spans="1:22" ht="15" customHeight="1" x14ac:dyDescent="0.2">
      <c r="A95" s="3">
        <v>51</v>
      </c>
      <c r="B95" s="41">
        <v>57</v>
      </c>
      <c r="C95" s="53" t="s">
        <v>249</v>
      </c>
      <c r="D95" s="55" t="s">
        <v>250</v>
      </c>
      <c r="E95" s="53" t="s">
        <v>61</v>
      </c>
      <c r="F95" s="55" t="s">
        <v>251</v>
      </c>
      <c r="G95" s="53" t="s">
        <v>39</v>
      </c>
      <c r="H95" s="42">
        <v>15748.71</v>
      </c>
      <c r="I95" s="42">
        <v>16244.02</v>
      </c>
      <c r="J95" s="43">
        <v>15748.71</v>
      </c>
      <c r="K95" s="43">
        <v>15281.79</v>
      </c>
      <c r="L95" s="43">
        <v>14814.88</v>
      </c>
      <c r="M95" s="43">
        <v>14779.66</v>
      </c>
      <c r="N95" s="43">
        <v>14312.75</v>
      </c>
      <c r="O95" s="43">
        <v>25532.89</v>
      </c>
      <c r="P95" s="43">
        <v>24879.64</v>
      </c>
      <c r="Q95" s="43">
        <v>16612.509999999998</v>
      </c>
      <c r="R95" s="43">
        <v>16244.02</v>
      </c>
      <c r="S95" s="42">
        <f t="shared" si="0"/>
        <v>12766.445</v>
      </c>
      <c r="T95" s="44">
        <f>H95/$H$143</f>
        <v>2.0409830303825791E-2</v>
      </c>
      <c r="U95" s="42">
        <f t="shared" si="8"/>
        <v>8896.8076957851827</v>
      </c>
      <c r="V95" s="52">
        <f t="shared" si="2"/>
        <v>3869.637304214817</v>
      </c>
    </row>
    <row r="96" spans="1:22" ht="15" customHeight="1" x14ac:dyDescent="0.2">
      <c r="A96" s="3">
        <v>52</v>
      </c>
      <c r="B96" s="45">
        <v>58</v>
      </c>
      <c r="C96" s="46" t="s">
        <v>252</v>
      </c>
      <c r="D96" s="47" t="s">
        <v>108</v>
      </c>
      <c r="E96" s="46" t="s">
        <v>33</v>
      </c>
      <c r="F96" s="47" t="s">
        <v>109</v>
      </c>
      <c r="G96" s="46" t="s">
        <v>39</v>
      </c>
      <c r="H96" s="49">
        <v>11064.69</v>
      </c>
      <c r="I96" s="49">
        <v>12107.62</v>
      </c>
      <c r="J96" s="59">
        <v>11064.69</v>
      </c>
      <c r="K96" s="59">
        <v>10824.69</v>
      </c>
      <c r="L96" s="59">
        <v>10464.68</v>
      </c>
      <c r="M96" s="59">
        <v>10428.67</v>
      </c>
      <c r="N96" s="59">
        <v>10068.68</v>
      </c>
      <c r="O96" s="59">
        <v>12322.87</v>
      </c>
      <c r="P96" s="59">
        <v>11886.56</v>
      </c>
      <c r="Q96" s="59">
        <v>12408.08</v>
      </c>
      <c r="R96" s="59">
        <v>12107.62</v>
      </c>
      <c r="S96" s="49">
        <f t="shared" si="0"/>
        <v>6204.04</v>
      </c>
      <c r="T96" s="48">
        <f>H96/$H$143</f>
        <v>1.4339488457431639E-2</v>
      </c>
      <c r="U96" s="49">
        <f t="shared" si="8"/>
        <v>6250.6973043174567</v>
      </c>
      <c r="V96" s="52">
        <f t="shared" si="2"/>
        <v>-46.657304317456692</v>
      </c>
    </row>
    <row r="97" spans="1:22" ht="15" customHeight="1" x14ac:dyDescent="0.2">
      <c r="A97" s="3">
        <v>53</v>
      </c>
      <c r="B97" s="45">
        <v>59</v>
      </c>
      <c r="C97" s="46" t="s">
        <v>253</v>
      </c>
      <c r="D97" s="47">
        <v>1101614475</v>
      </c>
      <c r="E97" s="99" t="s">
        <v>379</v>
      </c>
      <c r="F97" s="47">
        <v>56695</v>
      </c>
      <c r="G97" s="46" t="s">
        <v>39</v>
      </c>
      <c r="H97" s="49">
        <v>14350.52</v>
      </c>
      <c r="I97" s="49">
        <v>10973.92</v>
      </c>
      <c r="J97" s="59">
        <v>14350.52</v>
      </c>
      <c r="K97" s="59">
        <v>13922.58</v>
      </c>
      <c r="L97" s="59">
        <v>13494.64</v>
      </c>
      <c r="M97" s="59">
        <v>13452.26</v>
      </c>
      <c r="N97" s="59">
        <v>13024.31</v>
      </c>
      <c r="O97" s="59">
        <v>12464.61</v>
      </c>
      <c r="P97" s="59">
        <v>12215.3</v>
      </c>
      <c r="Q97" s="59">
        <v>11313.65</v>
      </c>
      <c r="R97" s="59">
        <v>10973.92</v>
      </c>
      <c r="S97" s="49">
        <f t="shared" si="0"/>
        <v>7175.26</v>
      </c>
      <c r="T97" s="48">
        <f>H97/$H$143</f>
        <v>1.8597820264114211E-2</v>
      </c>
      <c r="U97" s="49">
        <f t="shared" si="8"/>
        <v>8106.9380777548886</v>
      </c>
      <c r="V97" s="52">
        <f t="shared" si="2"/>
        <v>-931.67807775488836</v>
      </c>
    </row>
    <row r="98" spans="1:22" ht="15" customHeight="1" x14ac:dyDescent="0.2">
      <c r="A98" s="3">
        <v>54</v>
      </c>
      <c r="B98" s="45">
        <v>61</v>
      </c>
      <c r="C98" s="46" t="s">
        <v>257</v>
      </c>
      <c r="D98" s="47">
        <v>1101614475</v>
      </c>
      <c r="E98" s="100"/>
      <c r="F98" s="47">
        <v>56695</v>
      </c>
      <c r="G98" s="46" t="s">
        <v>39</v>
      </c>
      <c r="H98" s="49">
        <v>3515</v>
      </c>
      <c r="I98" s="49">
        <v>3246.45</v>
      </c>
      <c r="J98" s="59">
        <v>3515</v>
      </c>
      <c r="K98" s="59">
        <v>3361.97</v>
      </c>
      <c r="L98" s="59">
        <v>3208.95</v>
      </c>
      <c r="M98" s="59">
        <v>3174.96</v>
      </c>
      <c r="N98" s="59">
        <v>3060.2</v>
      </c>
      <c r="O98" s="59">
        <v>3390.49</v>
      </c>
      <c r="P98" s="59">
        <v>3304.07</v>
      </c>
      <c r="Q98" s="59">
        <v>3304.07</v>
      </c>
      <c r="R98" s="59">
        <v>3246.45</v>
      </c>
      <c r="S98" s="49">
        <f t="shared" ref="S98" si="16">MAX(J98:R98)*50%</f>
        <v>1757.5</v>
      </c>
      <c r="T98" s="48">
        <f>H98/$H$143</f>
        <v>4.5553288820447931E-3</v>
      </c>
      <c r="U98" s="49">
        <f t="shared" ref="U98" si="17">U$11*T98</f>
        <v>1985.704165654515</v>
      </c>
      <c r="V98" s="52">
        <f t="shared" ref="V98" si="18">S98-U98</f>
        <v>-228.20416565451501</v>
      </c>
    </row>
    <row r="99" spans="1:22" ht="15" customHeight="1" x14ac:dyDescent="0.2">
      <c r="A99" s="3">
        <v>55</v>
      </c>
      <c r="B99" s="45">
        <v>60</v>
      </c>
      <c r="C99" s="46" t="s">
        <v>254</v>
      </c>
      <c r="D99" s="47" t="s">
        <v>255</v>
      </c>
      <c r="E99" s="101" t="s">
        <v>62</v>
      </c>
      <c r="F99" s="47" t="s">
        <v>256</v>
      </c>
      <c r="G99" s="46" t="s">
        <v>39</v>
      </c>
      <c r="H99" s="49">
        <v>5553.14</v>
      </c>
      <c r="I99" s="49">
        <v>2094.1799999999998</v>
      </c>
      <c r="J99" s="59">
        <v>5553.14</v>
      </c>
      <c r="K99" s="59">
        <v>5254.53</v>
      </c>
      <c r="L99" s="59">
        <v>4955.93</v>
      </c>
      <c r="M99" s="59">
        <v>4921.9399999999996</v>
      </c>
      <c r="N99" s="59">
        <v>4697.99</v>
      </c>
      <c r="O99" s="59">
        <v>2094.1799999999998</v>
      </c>
      <c r="P99" s="59">
        <v>2094.1799999999998</v>
      </c>
      <c r="Q99" s="59">
        <v>2094.1799999999998</v>
      </c>
      <c r="R99" s="59">
        <v>2094.1799999999998</v>
      </c>
      <c r="S99" s="49">
        <f t="shared" si="0"/>
        <v>2776.57</v>
      </c>
      <c r="T99" s="48">
        <f>H99/$H$143</f>
        <v>7.1966938913337764E-3</v>
      </c>
      <c r="U99" s="49">
        <f t="shared" si="8"/>
        <v>3137.0962248827068</v>
      </c>
      <c r="V99" s="52">
        <f t="shared" si="2"/>
        <v>-360.52622488270663</v>
      </c>
    </row>
    <row r="100" spans="1:22" ht="15" customHeight="1" x14ac:dyDescent="0.2">
      <c r="A100" s="3">
        <v>56</v>
      </c>
      <c r="B100" s="41">
        <v>72</v>
      </c>
      <c r="C100" s="53" t="s">
        <v>281</v>
      </c>
      <c r="D100" s="55" t="s">
        <v>255</v>
      </c>
      <c r="E100" s="102"/>
      <c r="F100" s="55" t="s">
        <v>256</v>
      </c>
      <c r="G100" s="53" t="s">
        <v>39</v>
      </c>
      <c r="H100" s="42">
        <v>1171.8</v>
      </c>
      <c r="I100" s="42">
        <v>2026.62</v>
      </c>
      <c r="J100" s="43">
        <v>1171.8</v>
      </c>
      <c r="K100" s="43">
        <v>1171.8</v>
      </c>
      <c r="L100" s="43">
        <v>1171.8</v>
      </c>
      <c r="M100" s="43">
        <v>1171.32</v>
      </c>
      <c r="N100" s="43">
        <v>1171.32</v>
      </c>
      <c r="O100" s="43">
        <v>2026.62</v>
      </c>
      <c r="P100" s="43">
        <v>2026.62</v>
      </c>
      <c r="Q100" s="43">
        <v>2026.62</v>
      </c>
      <c r="R100" s="43">
        <v>2026.62</v>
      </c>
      <c r="S100" s="42">
        <f t="shared" si="0"/>
        <v>1013.31</v>
      </c>
      <c r="T100" s="44">
        <f>H100/$H$143</f>
        <v>1.5186157564665971E-3</v>
      </c>
      <c r="U100" s="42">
        <f t="shared" ref="U100:U101" si="19">U$11*T100</f>
        <v>661.97671161136873</v>
      </c>
      <c r="V100" s="52">
        <f t="shared" si="2"/>
        <v>351.33328838863122</v>
      </c>
    </row>
    <row r="101" spans="1:22" ht="15" customHeight="1" x14ac:dyDescent="0.2">
      <c r="A101" s="3">
        <v>57</v>
      </c>
      <c r="B101" s="41">
        <v>73</v>
      </c>
      <c r="C101" s="53" t="s">
        <v>282</v>
      </c>
      <c r="D101" s="55" t="s">
        <v>255</v>
      </c>
      <c r="E101" s="103"/>
      <c r="F101" s="55" t="s">
        <v>256</v>
      </c>
      <c r="G101" s="53" t="s">
        <v>39</v>
      </c>
      <c r="H101" s="42">
        <v>1085.4000000000001</v>
      </c>
      <c r="I101" s="42">
        <v>2047.1</v>
      </c>
      <c r="J101" s="43">
        <v>1085.4000000000001</v>
      </c>
      <c r="K101" s="43">
        <v>1085.4000000000001</v>
      </c>
      <c r="L101" s="43">
        <v>1085.4000000000001</v>
      </c>
      <c r="M101" s="43">
        <v>1084.55</v>
      </c>
      <c r="N101" s="43">
        <v>1084.55</v>
      </c>
      <c r="O101" s="43">
        <v>2047.1</v>
      </c>
      <c r="P101" s="43">
        <v>2047.1</v>
      </c>
      <c r="Q101" s="43">
        <v>2047.1</v>
      </c>
      <c r="R101" s="43">
        <v>2047.1</v>
      </c>
      <c r="S101" s="42">
        <f t="shared" si="0"/>
        <v>1023.55</v>
      </c>
      <c r="T101" s="44">
        <f>H101/$H$143</f>
        <v>1.4066440877870325E-3</v>
      </c>
      <c r="U101" s="42">
        <f t="shared" si="19"/>
        <v>613.16736881974714</v>
      </c>
      <c r="V101" s="52">
        <f t="shared" si="2"/>
        <v>410.38263118025282</v>
      </c>
    </row>
    <row r="102" spans="1:22" ht="15" customHeight="1" x14ac:dyDescent="0.2">
      <c r="A102" s="3">
        <v>58</v>
      </c>
      <c r="B102" s="41">
        <v>62</v>
      </c>
      <c r="C102" s="53" t="s">
        <v>258</v>
      </c>
      <c r="D102" s="55" t="s">
        <v>259</v>
      </c>
      <c r="E102" s="53" t="s">
        <v>63</v>
      </c>
      <c r="F102" s="55" t="s">
        <v>260</v>
      </c>
      <c r="G102" s="53" t="s">
        <v>39</v>
      </c>
      <c r="H102" s="42">
        <v>1322.46</v>
      </c>
      <c r="I102" s="42">
        <v>2094.1799999999998</v>
      </c>
      <c r="J102" s="43">
        <v>1322.46</v>
      </c>
      <c r="K102" s="43">
        <v>1322.46</v>
      </c>
      <c r="L102" s="43">
        <v>1322.46</v>
      </c>
      <c r="M102" s="43">
        <v>1320.4</v>
      </c>
      <c r="N102" s="43">
        <v>1320.4</v>
      </c>
      <c r="O102" s="43">
        <v>2094.1799999999998</v>
      </c>
      <c r="P102" s="43">
        <v>2094.1799999999998</v>
      </c>
      <c r="Q102" s="43">
        <v>2094.1799999999998</v>
      </c>
      <c r="R102" s="43">
        <v>2094.1799999999998</v>
      </c>
      <c r="S102" s="42">
        <f t="shared" si="0"/>
        <v>1047.0899999999999</v>
      </c>
      <c r="T102" s="44">
        <f>H102/$H$143</f>
        <v>1.7138663537265883E-3</v>
      </c>
      <c r="U102" s="42">
        <f t="shared" si="8"/>
        <v>747.08800310425897</v>
      </c>
      <c r="V102" s="52">
        <f>S102-U102</f>
        <v>300.00199689574094</v>
      </c>
    </row>
    <row r="103" spans="1:22" ht="15" customHeight="1" x14ac:dyDescent="0.2">
      <c r="A103" s="3">
        <v>59</v>
      </c>
      <c r="B103" s="41">
        <v>63</v>
      </c>
      <c r="C103" s="53" t="s">
        <v>261</v>
      </c>
      <c r="D103" s="55" t="s">
        <v>262</v>
      </c>
      <c r="E103" s="53" t="s">
        <v>263</v>
      </c>
      <c r="F103" s="55" t="s">
        <v>264</v>
      </c>
      <c r="G103" s="53" t="s">
        <v>39</v>
      </c>
      <c r="H103" s="42">
        <v>1333.62</v>
      </c>
      <c r="I103" s="42">
        <v>2115.33</v>
      </c>
      <c r="J103" s="43">
        <v>1333.62</v>
      </c>
      <c r="K103" s="43">
        <v>1333.62</v>
      </c>
      <c r="L103" s="43">
        <v>1333.62</v>
      </c>
      <c r="M103" s="43">
        <v>1333.73</v>
      </c>
      <c r="N103" s="43">
        <v>1333.73</v>
      </c>
      <c r="O103" s="43">
        <v>2115.33</v>
      </c>
      <c r="P103" s="43">
        <v>2115.33</v>
      </c>
      <c r="Q103" s="43">
        <v>2115.33</v>
      </c>
      <c r="R103" s="43">
        <v>2115.33</v>
      </c>
      <c r="S103" s="42">
        <f t="shared" si="0"/>
        <v>1057.665</v>
      </c>
      <c r="T103" s="44">
        <f>H103/$H$143</f>
        <v>1.7283293609310318E-3</v>
      </c>
      <c r="U103" s="42">
        <f t="shared" si="8"/>
        <v>753.39254321484339</v>
      </c>
      <c r="V103" s="52">
        <f t="shared" si="2"/>
        <v>304.27245678515658</v>
      </c>
    </row>
    <row r="104" spans="1:22" ht="15" customHeight="1" x14ac:dyDescent="0.2">
      <c r="A104" s="3">
        <v>60</v>
      </c>
      <c r="B104" s="41">
        <v>64</v>
      </c>
      <c r="C104" s="53" t="s">
        <v>265</v>
      </c>
      <c r="D104" s="55" t="s">
        <v>125</v>
      </c>
      <c r="E104" s="95" t="s">
        <v>60</v>
      </c>
      <c r="F104" s="55" t="s">
        <v>266</v>
      </c>
      <c r="G104" s="53" t="s">
        <v>39</v>
      </c>
      <c r="H104" s="42">
        <v>1222.02</v>
      </c>
      <c r="I104" s="42">
        <v>2087.1999999999998</v>
      </c>
      <c r="J104" s="43">
        <v>1222.02</v>
      </c>
      <c r="K104" s="43">
        <v>1222.02</v>
      </c>
      <c r="L104" s="43">
        <v>1222.02</v>
      </c>
      <c r="M104" s="43">
        <v>1222.5899999999999</v>
      </c>
      <c r="N104" s="43">
        <v>1222.5899999999999</v>
      </c>
      <c r="O104" s="43">
        <v>2087.1999999999998</v>
      </c>
      <c r="P104" s="43">
        <v>2087.1999999999998</v>
      </c>
      <c r="Q104" s="43">
        <v>2087.1999999999998</v>
      </c>
      <c r="R104" s="43">
        <v>2087.1999999999998</v>
      </c>
      <c r="S104" s="42">
        <f t="shared" si="0"/>
        <v>1043.5999999999999</v>
      </c>
      <c r="T104" s="44">
        <f>H104/$H$143</f>
        <v>1.5836992888865942E-3</v>
      </c>
      <c r="U104" s="42">
        <f t="shared" si="8"/>
        <v>690.34714210899881</v>
      </c>
      <c r="V104" s="52">
        <f t="shared" si="2"/>
        <v>353.2528578910011</v>
      </c>
    </row>
    <row r="105" spans="1:22" ht="15" customHeight="1" x14ac:dyDescent="0.2">
      <c r="A105" s="3">
        <v>61</v>
      </c>
      <c r="B105" s="41">
        <v>65</v>
      </c>
      <c r="C105" s="53" t="s">
        <v>267</v>
      </c>
      <c r="D105" s="55" t="s">
        <v>125</v>
      </c>
      <c r="E105" s="97"/>
      <c r="F105" s="55" t="s">
        <v>266</v>
      </c>
      <c r="G105" s="53" t="s">
        <v>39</v>
      </c>
      <c r="H105" s="42">
        <v>2363.27</v>
      </c>
      <c r="I105" s="42">
        <v>10921.44</v>
      </c>
      <c r="J105" s="43">
        <v>2363.27</v>
      </c>
      <c r="K105" s="43">
        <v>2288.9299999999998</v>
      </c>
      <c r="L105" s="43">
        <v>2214.58</v>
      </c>
      <c r="M105" s="43">
        <v>2212.52</v>
      </c>
      <c r="N105" s="43">
        <v>2156.77</v>
      </c>
      <c r="O105" s="43">
        <v>11772.98</v>
      </c>
      <c r="P105" s="43">
        <v>11479.68</v>
      </c>
      <c r="Q105" s="43">
        <v>11206.19</v>
      </c>
      <c r="R105" s="43">
        <v>10921.44</v>
      </c>
      <c r="S105" s="42">
        <f t="shared" si="0"/>
        <v>5886.49</v>
      </c>
      <c r="T105" s="44">
        <f>H105/$H$143</f>
        <v>3.0627232111152202E-3</v>
      </c>
      <c r="U105" s="42">
        <f t="shared" si="8"/>
        <v>1335.065457629117</v>
      </c>
      <c r="V105" s="52">
        <f t="shared" si="2"/>
        <v>4551.4245423708826</v>
      </c>
    </row>
    <row r="106" spans="1:22" ht="15" customHeight="1" x14ac:dyDescent="0.2">
      <c r="A106" s="3">
        <v>62</v>
      </c>
      <c r="B106" s="41">
        <v>67</v>
      </c>
      <c r="C106" s="53" t="s">
        <v>269</v>
      </c>
      <c r="D106" s="54" t="s">
        <v>384</v>
      </c>
      <c r="E106" s="53" t="s">
        <v>383</v>
      </c>
      <c r="F106" s="55">
        <v>64396</v>
      </c>
      <c r="G106" s="53" t="s">
        <v>39</v>
      </c>
      <c r="H106" s="42">
        <v>1322.46</v>
      </c>
      <c r="I106" s="42">
        <v>2094.1799999999998</v>
      </c>
      <c r="J106" s="43">
        <v>1322.46</v>
      </c>
      <c r="K106" s="43">
        <v>1322.46</v>
      </c>
      <c r="L106" s="43">
        <v>1322.46</v>
      </c>
      <c r="M106" s="43">
        <v>1320.4</v>
      </c>
      <c r="N106" s="43">
        <v>1320.4</v>
      </c>
      <c r="O106" s="43">
        <v>2094.1799999999998</v>
      </c>
      <c r="P106" s="43">
        <v>2094.1799999999998</v>
      </c>
      <c r="Q106" s="43">
        <v>2094.1799999999998</v>
      </c>
      <c r="R106" s="43">
        <v>2094.1799999999998</v>
      </c>
      <c r="S106" s="42">
        <f t="shared" ref="S106:S142" si="20">MAX(J106:R106)*50%</f>
        <v>1047.0899999999999</v>
      </c>
      <c r="T106" s="44">
        <f>H106/$H$143</f>
        <v>1.7138663537265883E-3</v>
      </c>
      <c r="U106" s="42">
        <f t="shared" si="8"/>
        <v>747.08800310425897</v>
      </c>
      <c r="V106" s="52">
        <f t="shared" ref="V106:V142" si="21">S106-U106</f>
        <v>300.00199689574094</v>
      </c>
    </row>
    <row r="107" spans="1:22" ht="15" customHeight="1" x14ac:dyDescent="0.2">
      <c r="A107" s="3">
        <v>63</v>
      </c>
      <c r="B107" s="41">
        <v>68</v>
      </c>
      <c r="C107" s="53" t="s">
        <v>270</v>
      </c>
      <c r="D107" s="55" t="s">
        <v>271</v>
      </c>
      <c r="E107" s="53" t="s">
        <v>44</v>
      </c>
      <c r="F107" s="55" t="s">
        <v>272</v>
      </c>
      <c r="G107" s="53" t="s">
        <v>39</v>
      </c>
      <c r="H107" s="42">
        <v>1450.8</v>
      </c>
      <c r="I107" s="42">
        <v>26653.22</v>
      </c>
      <c r="J107" s="43">
        <v>1450.8</v>
      </c>
      <c r="K107" s="43">
        <v>1450.8</v>
      </c>
      <c r="L107" s="43">
        <v>1450.8</v>
      </c>
      <c r="M107" s="43">
        <v>1449.71</v>
      </c>
      <c r="N107" s="43">
        <v>1449.71</v>
      </c>
      <c r="O107" s="43">
        <v>2367.4699999999998</v>
      </c>
      <c r="P107" s="43">
        <v>2367.4699999999998</v>
      </c>
      <c r="Q107" s="43">
        <v>26653.22</v>
      </c>
      <c r="R107" s="43">
        <v>26653.22</v>
      </c>
      <c r="S107" s="42">
        <f t="shared" si="20"/>
        <v>13326.61</v>
      </c>
      <c r="T107" s="44">
        <f>H107/$H$143</f>
        <v>1.8801909365776916E-3</v>
      </c>
      <c r="U107" s="42">
        <f t="shared" si="8"/>
        <v>819.59021437598028</v>
      </c>
      <c r="V107" s="52">
        <f t="shared" si="21"/>
        <v>12507.019785624021</v>
      </c>
    </row>
    <row r="108" spans="1:22" ht="15" customHeight="1" x14ac:dyDescent="0.2">
      <c r="A108" s="3">
        <v>64</v>
      </c>
      <c r="B108" s="41">
        <v>69</v>
      </c>
      <c r="C108" s="53" t="s">
        <v>273</v>
      </c>
      <c r="D108" s="55" t="s">
        <v>274</v>
      </c>
      <c r="E108" s="53" t="s">
        <v>64</v>
      </c>
      <c r="F108" s="55" t="s">
        <v>275</v>
      </c>
      <c r="G108" s="53" t="s">
        <v>39</v>
      </c>
      <c r="H108" s="42">
        <v>1425.6</v>
      </c>
      <c r="I108" s="42">
        <v>14315.32</v>
      </c>
      <c r="J108" s="43">
        <v>1425.6</v>
      </c>
      <c r="K108" s="43">
        <v>1425.6</v>
      </c>
      <c r="L108" s="43">
        <v>1425.6</v>
      </c>
      <c r="M108" s="43">
        <v>1424.07</v>
      </c>
      <c r="N108" s="43">
        <v>1424.07</v>
      </c>
      <c r="O108" s="43">
        <v>14185.67</v>
      </c>
      <c r="P108" s="43">
        <v>14185.67</v>
      </c>
      <c r="Q108" s="43">
        <v>14315.32</v>
      </c>
      <c r="R108" s="43">
        <v>14315.32</v>
      </c>
      <c r="S108" s="42">
        <f t="shared" si="20"/>
        <v>7157.66</v>
      </c>
      <c r="T108" s="44">
        <f>H108/$H$143</f>
        <v>1.8475325332128186E-3</v>
      </c>
      <c r="U108" s="42">
        <f t="shared" si="8"/>
        <v>805.35415606175729</v>
      </c>
      <c r="V108" s="52">
        <f t="shared" si="21"/>
        <v>6352.3058439382421</v>
      </c>
    </row>
    <row r="109" spans="1:22" ht="15" customHeight="1" x14ac:dyDescent="0.2">
      <c r="A109" s="3">
        <v>65</v>
      </c>
      <c r="B109" s="41">
        <v>70</v>
      </c>
      <c r="C109" s="53" t="s">
        <v>276</v>
      </c>
      <c r="D109" s="55" t="s">
        <v>277</v>
      </c>
      <c r="E109" s="95" t="s">
        <v>278</v>
      </c>
      <c r="F109" s="55" t="s">
        <v>279</v>
      </c>
      <c r="G109" s="53" t="s">
        <v>39</v>
      </c>
      <c r="H109" s="42">
        <v>1204.2</v>
      </c>
      <c r="I109" s="42">
        <v>7373.12</v>
      </c>
      <c r="J109" s="43">
        <v>1204.2</v>
      </c>
      <c r="K109" s="43">
        <v>1204.2</v>
      </c>
      <c r="L109" s="43">
        <v>1263.5999999999999</v>
      </c>
      <c r="M109" s="43">
        <v>1261.43</v>
      </c>
      <c r="N109" s="43">
        <v>1261.43</v>
      </c>
      <c r="O109" s="43">
        <v>7719.41</v>
      </c>
      <c r="P109" s="43">
        <v>7719.41</v>
      </c>
      <c r="Q109" s="43">
        <v>7373.12</v>
      </c>
      <c r="R109" s="43">
        <v>7373.12</v>
      </c>
      <c r="S109" s="42">
        <f t="shared" si="20"/>
        <v>3859.7049999999999</v>
      </c>
      <c r="T109" s="44">
        <f>H109/$H$143</f>
        <v>1.560605132221434E-3</v>
      </c>
      <c r="U109" s="42">
        <f t="shared" si="8"/>
        <v>680.28021515822684</v>
      </c>
      <c r="V109" s="52">
        <f t="shared" si="21"/>
        <v>3179.4247848417731</v>
      </c>
    </row>
    <row r="110" spans="1:22" ht="15" customHeight="1" x14ac:dyDescent="0.2">
      <c r="A110" s="3">
        <v>66</v>
      </c>
      <c r="B110" s="41">
        <v>71</v>
      </c>
      <c r="C110" s="53" t="s">
        <v>280</v>
      </c>
      <c r="D110" s="55" t="s">
        <v>277</v>
      </c>
      <c r="E110" s="96"/>
      <c r="F110" s="55" t="s">
        <v>279</v>
      </c>
      <c r="G110" s="53" t="s">
        <v>39</v>
      </c>
      <c r="H110" s="42">
        <v>1171.8</v>
      </c>
      <c r="I110" s="42">
        <v>2026.62</v>
      </c>
      <c r="J110" s="43">
        <v>1171.8</v>
      </c>
      <c r="K110" s="43">
        <v>1171.8</v>
      </c>
      <c r="L110" s="43">
        <v>1171.8</v>
      </c>
      <c r="M110" s="43">
        <v>1171.32</v>
      </c>
      <c r="N110" s="43">
        <v>1171.32</v>
      </c>
      <c r="O110" s="43">
        <v>2026.62</v>
      </c>
      <c r="P110" s="43">
        <v>2026.62</v>
      </c>
      <c r="Q110" s="43">
        <v>2026.62</v>
      </c>
      <c r="R110" s="43">
        <v>2026.62</v>
      </c>
      <c r="S110" s="42">
        <f t="shared" si="20"/>
        <v>1013.31</v>
      </c>
      <c r="T110" s="44">
        <f>H110/$H$143</f>
        <v>1.5186157564665971E-3</v>
      </c>
      <c r="U110" s="42">
        <f t="shared" si="8"/>
        <v>661.97671161136873</v>
      </c>
      <c r="V110" s="52">
        <f t="shared" si="21"/>
        <v>351.33328838863122</v>
      </c>
    </row>
    <row r="111" spans="1:22" ht="15" customHeight="1" x14ac:dyDescent="0.2">
      <c r="A111" s="3">
        <v>67</v>
      </c>
      <c r="B111" s="41">
        <v>115</v>
      </c>
      <c r="C111" s="53" t="s">
        <v>365</v>
      </c>
      <c r="D111" s="55" t="s">
        <v>277</v>
      </c>
      <c r="E111" s="97"/>
      <c r="F111" s="55" t="s">
        <v>279</v>
      </c>
      <c r="G111" s="53" t="s">
        <v>39</v>
      </c>
      <c r="H111" s="42">
        <v>5558.54</v>
      </c>
      <c r="I111" s="42">
        <v>6603.17</v>
      </c>
      <c r="J111" s="43">
        <v>5558.54</v>
      </c>
      <c r="K111" s="43">
        <v>5413.62</v>
      </c>
      <c r="L111" s="43">
        <v>5335.66</v>
      </c>
      <c r="M111" s="43">
        <v>5337.61</v>
      </c>
      <c r="N111" s="43">
        <v>5192.6899999999996</v>
      </c>
      <c r="O111" s="43">
        <v>6971.02</v>
      </c>
      <c r="P111" s="43">
        <v>6787.1</v>
      </c>
      <c r="Q111" s="43">
        <v>6787.1</v>
      </c>
      <c r="R111" s="43">
        <v>6603.17</v>
      </c>
      <c r="S111" s="42">
        <f t="shared" ref="S111" si="22">MAX(J111:R111)*50%</f>
        <v>3485.51</v>
      </c>
      <c r="T111" s="44">
        <f>H111/$H$143</f>
        <v>7.2036921206262488E-3</v>
      </c>
      <c r="U111" s="42">
        <f t="shared" si="8"/>
        <v>3140.1468088071829</v>
      </c>
      <c r="V111" s="52">
        <f t="shared" ref="V111" si="23">S111-U111</f>
        <v>345.36319119281734</v>
      </c>
    </row>
    <row r="112" spans="1:22" ht="15" customHeight="1" x14ac:dyDescent="0.2">
      <c r="A112" s="3">
        <v>68</v>
      </c>
      <c r="B112" s="41">
        <v>74</v>
      </c>
      <c r="C112" s="53" t="s">
        <v>283</v>
      </c>
      <c r="D112" s="55">
        <v>2200424063</v>
      </c>
      <c r="E112" s="95" t="s">
        <v>65</v>
      </c>
      <c r="F112" s="55">
        <v>49825</v>
      </c>
      <c r="G112" s="53" t="s">
        <v>39</v>
      </c>
      <c r="H112" s="42">
        <v>1182.5999999999999</v>
      </c>
      <c r="I112" s="42">
        <v>2019.87</v>
      </c>
      <c r="J112" s="43">
        <v>1252.8</v>
      </c>
      <c r="K112" s="43">
        <v>1252.8</v>
      </c>
      <c r="L112" s="43">
        <v>1252.8</v>
      </c>
      <c r="M112" s="43">
        <v>1251</v>
      </c>
      <c r="N112" s="43">
        <v>1251</v>
      </c>
      <c r="O112" s="43">
        <v>2019.87</v>
      </c>
      <c r="P112" s="43">
        <v>2019.87</v>
      </c>
      <c r="Q112" s="43">
        <v>2019.87</v>
      </c>
      <c r="R112" s="43">
        <v>2019.87</v>
      </c>
      <c r="S112" s="42">
        <f t="shared" si="20"/>
        <v>1009.9349999999999</v>
      </c>
      <c r="T112" s="44">
        <f>H112/$H$143</f>
        <v>1.5326122150515426E-3</v>
      </c>
      <c r="U112" s="42">
        <f t="shared" si="8"/>
        <v>668.07787946032136</v>
      </c>
      <c r="V112" s="52">
        <f t="shared" si="21"/>
        <v>341.85712053967859</v>
      </c>
    </row>
    <row r="113" spans="1:22" ht="15" customHeight="1" x14ac:dyDescent="0.2">
      <c r="A113" s="3">
        <v>69</v>
      </c>
      <c r="B113" s="41">
        <v>75</v>
      </c>
      <c r="C113" s="53" t="s">
        <v>284</v>
      </c>
      <c r="D113" s="55" t="s">
        <v>285</v>
      </c>
      <c r="E113" s="97"/>
      <c r="F113" s="55" t="s">
        <v>286</v>
      </c>
      <c r="G113" s="53" t="s">
        <v>39</v>
      </c>
      <c r="H113" s="42">
        <v>1220.4000000000001</v>
      </c>
      <c r="I113" s="42">
        <v>7575.83</v>
      </c>
      <c r="J113" s="43">
        <v>1350</v>
      </c>
      <c r="K113" s="43">
        <v>1350</v>
      </c>
      <c r="L113" s="43">
        <v>1350</v>
      </c>
      <c r="M113" s="43">
        <v>1351.08</v>
      </c>
      <c r="N113" s="43">
        <v>1351.08</v>
      </c>
      <c r="O113" s="43">
        <v>7924.34</v>
      </c>
      <c r="P113" s="43">
        <v>7924.34</v>
      </c>
      <c r="Q113" s="43">
        <v>7575.83</v>
      </c>
      <c r="R113" s="43">
        <v>7575.83</v>
      </c>
      <c r="S113" s="42">
        <f t="shared" si="20"/>
        <v>3962.17</v>
      </c>
      <c r="T113" s="44">
        <f>H113/$H$143</f>
        <v>1.5815998200988525E-3</v>
      </c>
      <c r="U113" s="42">
        <f t="shared" si="8"/>
        <v>689.43196693165589</v>
      </c>
      <c r="V113" s="52">
        <f t="shared" si="21"/>
        <v>3272.7380330683441</v>
      </c>
    </row>
    <row r="114" spans="1:22" ht="15" customHeight="1" x14ac:dyDescent="0.2">
      <c r="A114" s="3">
        <v>70</v>
      </c>
      <c r="B114" s="41">
        <v>76</v>
      </c>
      <c r="C114" s="53" t="s">
        <v>287</v>
      </c>
      <c r="D114" s="55" t="s">
        <v>129</v>
      </c>
      <c r="E114" s="95" t="s">
        <v>66</v>
      </c>
      <c r="F114" s="55" t="s">
        <v>288</v>
      </c>
      <c r="G114" s="53" t="s">
        <v>39</v>
      </c>
      <c r="H114" s="42">
        <v>1220.4000000000001</v>
      </c>
      <c r="I114" s="42">
        <v>1999.67</v>
      </c>
      <c r="J114" s="43">
        <v>1220.4000000000001</v>
      </c>
      <c r="K114" s="43">
        <v>1220.4000000000001</v>
      </c>
      <c r="L114" s="43">
        <v>1220.4000000000001</v>
      </c>
      <c r="M114" s="43">
        <v>1222.25</v>
      </c>
      <c r="N114" s="43">
        <v>1222.25</v>
      </c>
      <c r="O114" s="43">
        <v>1999.67</v>
      </c>
      <c r="P114" s="43">
        <v>1999.67</v>
      </c>
      <c r="Q114" s="43">
        <v>1999.67</v>
      </c>
      <c r="R114" s="43">
        <v>1999.67</v>
      </c>
      <c r="S114" s="42">
        <f t="shared" si="20"/>
        <v>999.83500000000004</v>
      </c>
      <c r="T114" s="44">
        <f>H114/$H$143</f>
        <v>1.5815998200988525E-3</v>
      </c>
      <c r="U114" s="42">
        <f t="shared" si="8"/>
        <v>689.43196693165589</v>
      </c>
      <c r="V114" s="52">
        <f t="shared" si="21"/>
        <v>310.40303306834414</v>
      </c>
    </row>
    <row r="115" spans="1:22" ht="15" customHeight="1" x14ac:dyDescent="0.2">
      <c r="A115" s="3">
        <v>71</v>
      </c>
      <c r="B115" s="45">
        <v>77</v>
      </c>
      <c r="C115" s="46" t="s">
        <v>289</v>
      </c>
      <c r="D115" s="47" t="s">
        <v>129</v>
      </c>
      <c r="E115" s="96"/>
      <c r="F115" s="47" t="s">
        <v>288</v>
      </c>
      <c r="G115" s="46" t="s">
        <v>39</v>
      </c>
      <c r="H115" s="49">
        <v>13732.07</v>
      </c>
      <c r="I115" s="49">
        <v>11453.73</v>
      </c>
      <c r="J115" s="59">
        <v>13732.07</v>
      </c>
      <c r="K115" s="59">
        <v>13240.32</v>
      </c>
      <c r="L115" s="59">
        <v>12748.57</v>
      </c>
      <c r="M115" s="59">
        <v>12713.35</v>
      </c>
      <c r="N115" s="59">
        <v>12385.52</v>
      </c>
      <c r="O115" s="59">
        <v>12044.61</v>
      </c>
      <c r="P115" s="59">
        <v>11749.17</v>
      </c>
      <c r="Q115" s="59">
        <v>11749.19</v>
      </c>
      <c r="R115" s="59">
        <v>11453.73</v>
      </c>
      <c r="S115" s="49">
        <f t="shared" si="20"/>
        <v>6866.0349999999999</v>
      </c>
      <c r="T115" s="48">
        <f>H115/$H$143</f>
        <v>1.7796328614867948E-2</v>
      </c>
      <c r="U115" s="49">
        <f t="shared" si="8"/>
        <v>7757.5614799599989</v>
      </c>
      <c r="V115" s="52">
        <f t="shared" si="21"/>
        <v>-891.52647995999905</v>
      </c>
    </row>
    <row r="116" spans="1:22" ht="15" customHeight="1" x14ac:dyDescent="0.2">
      <c r="A116" s="3">
        <v>72</v>
      </c>
      <c r="B116" s="45">
        <v>78</v>
      </c>
      <c r="C116" s="46" t="s">
        <v>290</v>
      </c>
      <c r="D116" s="47" t="s">
        <v>129</v>
      </c>
      <c r="E116" s="97"/>
      <c r="F116" s="47" t="s">
        <v>288</v>
      </c>
      <c r="G116" s="46" t="s">
        <v>39</v>
      </c>
      <c r="H116" s="49">
        <v>8511.44</v>
      </c>
      <c r="I116" s="49">
        <v>8489.52</v>
      </c>
      <c r="J116" s="59">
        <v>8511.44</v>
      </c>
      <c r="K116" s="59">
        <v>8276.5</v>
      </c>
      <c r="L116" s="59">
        <v>8041.57</v>
      </c>
      <c r="M116" s="59">
        <v>8000.55</v>
      </c>
      <c r="N116" s="59">
        <v>7765.61</v>
      </c>
      <c r="O116" s="59">
        <v>8899.31</v>
      </c>
      <c r="P116" s="59">
        <v>8735.39</v>
      </c>
      <c r="Q116" s="59">
        <v>8735.39</v>
      </c>
      <c r="R116" s="59">
        <v>8489.52</v>
      </c>
      <c r="S116" s="49">
        <f t="shared" si="20"/>
        <v>4449.6549999999997</v>
      </c>
      <c r="T116" s="48">
        <f>H116/$H$143</f>
        <v>1.1030557172060125E-2</v>
      </c>
      <c r="U116" s="49">
        <f t="shared" si="8"/>
        <v>4808.3077848416697</v>
      </c>
      <c r="V116" s="52">
        <f t="shared" si="21"/>
        <v>-358.65278484166993</v>
      </c>
    </row>
    <row r="117" spans="1:22" ht="15" customHeight="1" x14ac:dyDescent="0.2">
      <c r="A117" s="3">
        <v>73</v>
      </c>
      <c r="B117" s="41">
        <v>79</v>
      </c>
      <c r="C117" s="53" t="s">
        <v>291</v>
      </c>
      <c r="D117" s="55" t="s">
        <v>292</v>
      </c>
      <c r="E117" s="95" t="s">
        <v>67</v>
      </c>
      <c r="F117" s="55" t="s">
        <v>293</v>
      </c>
      <c r="G117" s="53" t="s">
        <v>39</v>
      </c>
      <c r="H117" s="42">
        <v>5043.04</v>
      </c>
      <c r="I117" s="42">
        <v>5972.08</v>
      </c>
      <c r="J117" s="43">
        <v>5043.04</v>
      </c>
      <c r="K117" s="43">
        <v>4770</v>
      </c>
      <c r="L117" s="43">
        <v>4496.95</v>
      </c>
      <c r="M117" s="43">
        <v>4498.8</v>
      </c>
      <c r="N117" s="43">
        <v>4280.3599999999997</v>
      </c>
      <c r="O117" s="43">
        <v>6492.16</v>
      </c>
      <c r="P117" s="43">
        <v>6230.98</v>
      </c>
      <c r="Q117" s="43">
        <v>6238.81</v>
      </c>
      <c r="R117" s="43">
        <v>5972.08</v>
      </c>
      <c r="S117" s="42">
        <f t="shared" si="20"/>
        <v>3246.08</v>
      </c>
      <c r="T117" s="44">
        <f>H117/$H$143</f>
        <v>6.5356204168725961E-3</v>
      </c>
      <c r="U117" s="42">
        <f t="shared" ref="U117:U142" si="24">U$11*T117</f>
        <v>2848.929028609487</v>
      </c>
      <c r="V117" s="52">
        <f t="shared" si="21"/>
        <v>397.15097139051295</v>
      </c>
    </row>
    <row r="118" spans="1:22" ht="15" customHeight="1" x14ac:dyDescent="0.2">
      <c r="A118" s="3">
        <v>74</v>
      </c>
      <c r="B118" s="41">
        <v>112</v>
      </c>
      <c r="C118" s="53" t="s">
        <v>359</v>
      </c>
      <c r="D118" s="55" t="s">
        <v>292</v>
      </c>
      <c r="E118" s="97"/>
      <c r="F118" s="55" t="s">
        <v>293</v>
      </c>
      <c r="G118" s="53" t="s">
        <v>39</v>
      </c>
      <c r="H118" s="42">
        <v>1333.62</v>
      </c>
      <c r="I118" s="42">
        <v>10024.6</v>
      </c>
      <c r="J118" s="43">
        <v>1333.62</v>
      </c>
      <c r="K118" s="43">
        <v>1333.62</v>
      </c>
      <c r="L118" s="43">
        <v>1333.62</v>
      </c>
      <c r="M118" s="43">
        <v>1333.73</v>
      </c>
      <c r="N118" s="43">
        <v>1333.73</v>
      </c>
      <c r="O118" s="43">
        <v>19768.54</v>
      </c>
      <c r="P118" s="43">
        <v>19768.54</v>
      </c>
      <c r="Q118" s="43">
        <v>10024.6</v>
      </c>
      <c r="R118" s="43">
        <v>10024.6</v>
      </c>
      <c r="S118" s="42">
        <f t="shared" ref="S118" si="25">MAX(J118:R118)*50%</f>
        <v>9884.27</v>
      </c>
      <c r="T118" s="44">
        <f>H118/$H$143</f>
        <v>1.7283293609310318E-3</v>
      </c>
      <c r="U118" s="42">
        <f t="shared" ref="U118" si="26">U$11*T118</f>
        <v>753.39254321484339</v>
      </c>
      <c r="V118" s="52">
        <f t="shared" ref="V118" si="27">S118-U118</f>
        <v>9130.8774567851578</v>
      </c>
    </row>
    <row r="119" spans="1:22" ht="15" customHeight="1" x14ac:dyDescent="0.2">
      <c r="A119" s="3">
        <v>75</v>
      </c>
      <c r="B119" s="41">
        <v>80</v>
      </c>
      <c r="C119" s="53" t="s">
        <v>294</v>
      </c>
      <c r="D119" s="55" t="s">
        <v>295</v>
      </c>
      <c r="E119" s="53" t="s">
        <v>68</v>
      </c>
      <c r="F119" s="55" t="s">
        <v>296</v>
      </c>
      <c r="G119" s="53" t="s">
        <v>39</v>
      </c>
      <c r="H119" s="42">
        <v>3193.64</v>
      </c>
      <c r="I119" s="42">
        <v>17520.71</v>
      </c>
      <c r="J119" s="43">
        <v>3193.64</v>
      </c>
      <c r="K119" s="43">
        <v>3078.41</v>
      </c>
      <c r="L119" s="43">
        <v>2982.39</v>
      </c>
      <c r="M119" s="43">
        <v>2983.47</v>
      </c>
      <c r="N119" s="43">
        <v>2887.44</v>
      </c>
      <c r="O119" s="43">
        <v>19148.66</v>
      </c>
      <c r="P119" s="43">
        <v>18557.330000000002</v>
      </c>
      <c r="Q119" s="43">
        <v>18095.55</v>
      </c>
      <c r="R119" s="43">
        <v>17520.71</v>
      </c>
      <c r="S119" s="42">
        <f t="shared" si="20"/>
        <v>9574.33</v>
      </c>
      <c r="T119" s="44">
        <f>H119/$H$143</f>
        <v>4.1388564810394121E-3</v>
      </c>
      <c r="U119" s="42">
        <f t="shared" si="24"/>
        <v>1804.1605267712334</v>
      </c>
      <c r="V119" s="52">
        <f t="shared" si="21"/>
        <v>7770.1694732287669</v>
      </c>
    </row>
    <row r="120" spans="1:22" ht="15" customHeight="1" x14ac:dyDescent="0.2">
      <c r="A120" s="3">
        <v>76</v>
      </c>
      <c r="B120" s="45">
        <v>81</v>
      </c>
      <c r="C120" s="46" t="s">
        <v>297</v>
      </c>
      <c r="D120" s="47" t="s">
        <v>298</v>
      </c>
      <c r="E120" s="94" t="s">
        <v>69</v>
      </c>
      <c r="F120" s="47" t="s">
        <v>299</v>
      </c>
      <c r="G120" s="46" t="s">
        <v>39</v>
      </c>
      <c r="H120" s="49">
        <v>4055.04</v>
      </c>
      <c r="I120" s="49">
        <v>3922.09</v>
      </c>
      <c r="J120" s="59">
        <v>4055.04</v>
      </c>
      <c r="K120" s="59">
        <v>3889.25</v>
      </c>
      <c r="L120" s="59">
        <v>3723.46</v>
      </c>
      <c r="M120" s="59">
        <v>3721.45</v>
      </c>
      <c r="N120" s="59">
        <v>3555.66</v>
      </c>
      <c r="O120" s="59">
        <v>4265.3100000000004</v>
      </c>
      <c r="P120" s="59">
        <v>4093.7</v>
      </c>
      <c r="Q120" s="59">
        <v>4093.7</v>
      </c>
      <c r="R120" s="59">
        <v>3922.09</v>
      </c>
      <c r="S120" s="49">
        <f t="shared" si="20"/>
        <v>2132.6550000000002</v>
      </c>
      <c r="T120" s="48">
        <f>H120/$H$143</f>
        <v>5.2552036500275725E-3</v>
      </c>
      <c r="U120" s="49">
        <f t="shared" si="24"/>
        <v>2290.7851550201094</v>
      </c>
      <c r="V120" s="52">
        <f t="shared" si="21"/>
        <v>-158.13015502010921</v>
      </c>
    </row>
    <row r="121" spans="1:22" ht="15" customHeight="1" x14ac:dyDescent="0.2">
      <c r="A121" s="3">
        <v>77</v>
      </c>
      <c r="B121" s="41">
        <v>85</v>
      </c>
      <c r="C121" s="53" t="s">
        <v>307</v>
      </c>
      <c r="D121" s="55" t="s">
        <v>308</v>
      </c>
      <c r="E121" s="53" t="s">
        <v>70</v>
      </c>
      <c r="F121" s="55" t="s">
        <v>309</v>
      </c>
      <c r="G121" s="53" t="s">
        <v>39</v>
      </c>
      <c r="H121" s="42">
        <v>2646.29</v>
      </c>
      <c r="I121" s="42">
        <v>3380.37</v>
      </c>
      <c r="J121" s="43">
        <v>2646.29</v>
      </c>
      <c r="K121" s="43">
        <v>2490.42</v>
      </c>
      <c r="L121" s="43">
        <v>2360.29</v>
      </c>
      <c r="M121" s="43">
        <v>2357.31</v>
      </c>
      <c r="N121" s="43">
        <v>2250.92</v>
      </c>
      <c r="O121" s="43">
        <v>3567.07</v>
      </c>
      <c r="P121" s="43">
        <v>3473.71</v>
      </c>
      <c r="Q121" s="43">
        <v>3473.71</v>
      </c>
      <c r="R121" s="43">
        <v>3380.37</v>
      </c>
      <c r="S121" s="42">
        <f t="shared" si="20"/>
        <v>1783.5350000000001</v>
      </c>
      <c r="T121" s="44">
        <f>H121/$H$143</f>
        <v>3.4295081841440446E-3</v>
      </c>
      <c r="U121" s="42">
        <f t="shared" si="24"/>
        <v>1494.9499506486166</v>
      </c>
      <c r="V121" s="52">
        <f t="shared" si="21"/>
        <v>288.58504935138353</v>
      </c>
    </row>
    <row r="122" spans="1:22" ht="15" customHeight="1" x14ac:dyDescent="0.2">
      <c r="A122" s="3">
        <v>78</v>
      </c>
      <c r="B122" s="45">
        <v>86</v>
      </c>
      <c r="C122" s="46" t="s">
        <v>310</v>
      </c>
      <c r="D122" s="47" t="s">
        <v>110</v>
      </c>
      <c r="E122" s="46" t="s">
        <v>36</v>
      </c>
      <c r="F122" s="47" t="s">
        <v>111</v>
      </c>
      <c r="G122" s="46" t="s">
        <v>39</v>
      </c>
      <c r="H122" s="49">
        <v>4796.75</v>
      </c>
      <c r="I122" s="49">
        <v>4922.4399999999996</v>
      </c>
      <c r="J122" s="59">
        <v>4796.75</v>
      </c>
      <c r="K122" s="59">
        <v>4580.49</v>
      </c>
      <c r="L122" s="59">
        <v>4364.24</v>
      </c>
      <c r="M122" s="59">
        <v>4367.32</v>
      </c>
      <c r="N122" s="59">
        <v>4151.07</v>
      </c>
      <c r="O122" s="59">
        <v>5366.16</v>
      </c>
      <c r="P122" s="59">
        <v>5144.3</v>
      </c>
      <c r="Q122" s="59">
        <v>5144.3</v>
      </c>
      <c r="R122" s="59">
        <v>4922.4399999999996</v>
      </c>
      <c r="S122" s="49">
        <f t="shared" si="20"/>
        <v>2683.08</v>
      </c>
      <c r="T122" s="48">
        <f>H122/$H$143</f>
        <v>6.2164363627164616E-3</v>
      </c>
      <c r="U122" s="49">
        <f>U$11*T122</f>
        <v>2709.7941555059165</v>
      </c>
      <c r="V122" s="52">
        <f t="shared" si="21"/>
        <v>-26.714155505916551</v>
      </c>
    </row>
    <row r="123" spans="1:22" ht="15" customHeight="1" x14ac:dyDescent="0.2">
      <c r="A123" s="3">
        <v>79</v>
      </c>
      <c r="B123" s="41">
        <v>88</v>
      </c>
      <c r="C123" s="53" t="s">
        <v>312</v>
      </c>
      <c r="D123" s="55" t="s">
        <v>91</v>
      </c>
      <c r="E123" s="53" t="s">
        <v>92</v>
      </c>
      <c r="F123" s="55" t="s">
        <v>93</v>
      </c>
      <c r="G123" s="53" t="s">
        <v>39</v>
      </c>
      <c r="H123" s="42">
        <v>977.4</v>
      </c>
      <c r="I123" s="42">
        <v>1999.67</v>
      </c>
      <c r="J123" s="43">
        <v>977.4</v>
      </c>
      <c r="K123" s="43">
        <v>977.4</v>
      </c>
      <c r="L123" s="43">
        <v>977.4</v>
      </c>
      <c r="M123" s="43">
        <v>976.1</v>
      </c>
      <c r="N123" s="43">
        <v>976.1</v>
      </c>
      <c r="O123" s="43">
        <v>1999.67</v>
      </c>
      <c r="P123" s="43">
        <v>1999.67</v>
      </c>
      <c r="Q123" s="43">
        <v>1999.67</v>
      </c>
      <c r="R123" s="43">
        <v>1999.67</v>
      </c>
      <c r="S123" s="42">
        <f t="shared" si="20"/>
        <v>999.83500000000004</v>
      </c>
      <c r="T123" s="44">
        <f>H123/$H$143</f>
        <v>1.2666795019375763E-3</v>
      </c>
      <c r="U123" s="42">
        <f t="shared" si="24"/>
        <v>552.15569033021995</v>
      </c>
      <c r="V123" s="52">
        <f t="shared" si="21"/>
        <v>447.67930966978008</v>
      </c>
    </row>
    <row r="124" spans="1:22" ht="15" customHeight="1" x14ac:dyDescent="0.2">
      <c r="A124" s="3">
        <v>80</v>
      </c>
      <c r="B124" s="41">
        <v>89</v>
      </c>
      <c r="C124" s="53" t="s">
        <v>313</v>
      </c>
      <c r="D124" s="55" t="s">
        <v>122</v>
      </c>
      <c r="E124" s="53" t="s">
        <v>71</v>
      </c>
      <c r="F124" s="55" t="s">
        <v>314</v>
      </c>
      <c r="G124" s="53" t="s">
        <v>39</v>
      </c>
      <c r="H124" s="42">
        <v>3210.15</v>
      </c>
      <c r="I124" s="42">
        <v>12350.89</v>
      </c>
      <c r="J124" s="43">
        <v>3210.15</v>
      </c>
      <c r="K124" s="43">
        <v>3053.76</v>
      </c>
      <c r="L124" s="43">
        <v>2897.36</v>
      </c>
      <c r="M124" s="43">
        <v>2895.3</v>
      </c>
      <c r="N124" s="43">
        <v>2770.18</v>
      </c>
      <c r="O124" s="43">
        <v>12911.32</v>
      </c>
      <c r="P124" s="43">
        <v>12911.32</v>
      </c>
      <c r="Q124" s="43">
        <v>12350.89</v>
      </c>
      <c r="R124" s="43">
        <v>12350.89</v>
      </c>
      <c r="S124" s="42">
        <f t="shared" si="20"/>
        <v>6455.66</v>
      </c>
      <c r="T124" s="44">
        <f>H124/$H$143</f>
        <v>4.1602529191169541E-3</v>
      </c>
      <c r="U124" s="42">
        <f t="shared" si="24"/>
        <v>1813.4874046588454</v>
      </c>
      <c r="V124" s="52">
        <f t="shared" si="21"/>
        <v>4642.1725953411542</v>
      </c>
    </row>
    <row r="125" spans="1:22" ht="15" customHeight="1" x14ac:dyDescent="0.2">
      <c r="A125" s="3">
        <v>82</v>
      </c>
      <c r="B125" s="41">
        <v>92</v>
      </c>
      <c r="C125" s="53" t="s">
        <v>319</v>
      </c>
      <c r="D125" s="55" t="s">
        <v>112</v>
      </c>
      <c r="E125" s="53" t="s">
        <v>37</v>
      </c>
      <c r="F125" s="55" t="s">
        <v>113</v>
      </c>
      <c r="G125" s="53" t="s">
        <v>39</v>
      </c>
      <c r="H125" s="42">
        <v>1231.2</v>
      </c>
      <c r="I125" s="42">
        <v>1862.77</v>
      </c>
      <c r="J125" s="43">
        <v>1231.2</v>
      </c>
      <c r="K125" s="43">
        <v>1231.2</v>
      </c>
      <c r="L125" s="43">
        <v>1231.2</v>
      </c>
      <c r="M125" s="43">
        <v>1216.06</v>
      </c>
      <c r="N125" s="43">
        <v>1216.06</v>
      </c>
      <c r="O125" s="43">
        <v>1862.77</v>
      </c>
      <c r="P125" s="43">
        <v>1862.77</v>
      </c>
      <c r="Q125" s="43">
        <v>1862.77</v>
      </c>
      <c r="R125" s="43">
        <v>1862.77</v>
      </c>
      <c r="S125" s="42">
        <f t="shared" si="20"/>
        <v>931.38499999999999</v>
      </c>
      <c r="T125" s="44">
        <f>H125/$H$143</f>
        <v>1.595596278683798E-3</v>
      </c>
      <c r="U125" s="42">
        <f t="shared" si="24"/>
        <v>695.53313478060863</v>
      </c>
      <c r="V125" s="52">
        <f t="shared" si="21"/>
        <v>235.85186521939136</v>
      </c>
    </row>
    <row r="126" spans="1:22" ht="15" customHeight="1" x14ac:dyDescent="0.2">
      <c r="A126" s="3">
        <v>83</v>
      </c>
      <c r="B126" s="41">
        <v>93</v>
      </c>
      <c r="C126" s="53" t="s">
        <v>320</v>
      </c>
      <c r="D126" s="55" t="s">
        <v>321</v>
      </c>
      <c r="E126" s="53" t="s">
        <v>73</v>
      </c>
      <c r="F126" s="55" t="s">
        <v>322</v>
      </c>
      <c r="G126" s="53" t="s">
        <v>39</v>
      </c>
      <c r="H126" s="42">
        <v>2294.59</v>
      </c>
      <c r="I126" s="42">
        <v>4872.29</v>
      </c>
      <c r="J126" s="43">
        <v>2294.59</v>
      </c>
      <c r="K126" s="43">
        <v>2196.2600000000002</v>
      </c>
      <c r="L126" s="43">
        <v>2097.94</v>
      </c>
      <c r="M126" s="43">
        <v>2096.62</v>
      </c>
      <c r="N126" s="43">
        <v>2017.95</v>
      </c>
      <c r="O126" s="43">
        <v>4141.6000000000004</v>
      </c>
      <c r="P126" s="43">
        <v>4047.19</v>
      </c>
      <c r="Q126" s="43">
        <v>1960.62</v>
      </c>
      <c r="R126" s="43">
        <v>4872.29</v>
      </c>
      <c r="S126" s="42">
        <f t="shared" si="20"/>
        <v>2436.145</v>
      </c>
      <c r="T126" s="44">
        <f>H126/$H$143</f>
        <v>2.9737161022620664E-3</v>
      </c>
      <c r="U126" s="42">
        <f t="shared" si="24"/>
        <v>1296.2665494933697</v>
      </c>
      <c r="V126" s="52">
        <f t="shared" si="21"/>
        <v>1139.8784505066303</v>
      </c>
    </row>
    <row r="127" spans="1:22" ht="15" customHeight="1" x14ac:dyDescent="0.2">
      <c r="A127" s="3">
        <v>84</v>
      </c>
      <c r="B127" s="41">
        <v>94</v>
      </c>
      <c r="C127" s="53" t="s">
        <v>323</v>
      </c>
      <c r="D127" s="55" t="s">
        <v>324</v>
      </c>
      <c r="E127" s="53" t="s">
        <v>74</v>
      </c>
      <c r="F127" s="55" t="s">
        <v>325</v>
      </c>
      <c r="G127" s="53" t="s">
        <v>39</v>
      </c>
      <c r="H127" s="42">
        <v>955.8</v>
      </c>
      <c r="I127" s="42">
        <v>1844.14</v>
      </c>
      <c r="J127" s="43">
        <v>955.8</v>
      </c>
      <c r="K127" s="43">
        <v>955.8</v>
      </c>
      <c r="L127" s="43">
        <v>955.8</v>
      </c>
      <c r="M127" s="43">
        <v>958.35</v>
      </c>
      <c r="N127" s="43">
        <v>958.35</v>
      </c>
      <c r="O127" s="43">
        <v>1844.14</v>
      </c>
      <c r="P127" s="43">
        <v>1844.14</v>
      </c>
      <c r="Q127" s="43">
        <v>1844.14</v>
      </c>
      <c r="R127" s="43">
        <v>1844.14</v>
      </c>
      <c r="S127" s="42">
        <f t="shared" si="20"/>
        <v>922.07</v>
      </c>
      <c r="T127" s="44">
        <f>H127/$H$143</f>
        <v>1.2386865847676851E-3</v>
      </c>
      <c r="U127" s="42">
        <f t="shared" si="24"/>
        <v>539.95335463231447</v>
      </c>
      <c r="V127" s="52">
        <f t="shared" si="21"/>
        <v>382.11664536768558</v>
      </c>
    </row>
    <row r="128" spans="1:22" ht="15" customHeight="1" x14ac:dyDescent="0.2">
      <c r="A128" s="3">
        <v>85</v>
      </c>
      <c r="B128" s="41">
        <v>95</v>
      </c>
      <c r="C128" s="53" t="s">
        <v>326</v>
      </c>
      <c r="D128" s="55" t="s">
        <v>327</v>
      </c>
      <c r="E128" s="53" t="s">
        <v>75</v>
      </c>
      <c r="F128" s="55" t="s">
        <v>328</v>
      </c>
      <c r="G128" s="53" t="s">
        <v>39</v>
      </c>
      <c r="H128" s="42">
        <v>880.2</v>
      </c>
      <c r="I128" s="42">
        <v>1844.14</v>
      </c>
      <c r="J128" s="43">
        <v>880.2</v>
      </c>
      <c r="K128" s="43">
        <v>880.2</v>
      </c>
      <c r="L128" s="43">
        <v>880.2</v>
      </c>
      <c r="M128" s="43">
        <v>878.49</v>
      </c>
      <c r="N128" s="43">
        <v>878.49</v>
      </c>
      <c r="O128" s="43">
        <v>1844.14</v>
      </c>
      <c r="P128" s="43">
        <v>1844.14</v>
      </c>
      <c r="Q128" s="43">
        <v>1844.14</v>
      </c>
      <c r="R128" s="43">
        <v>1844.14</v>
      </c>
      <c r="S128" s="42">
        <f t="shared" si="20"/>
        <v>922.07</v>
      </c>
      <c r="T128" s="44">
        <f>H128/$H$143</f>
        <v>1.140711374673066E-3</v>
      </c>
      <c r="U128" s="42">
        <f t="shared" si="24"/>
        <v>497.24517968964557</v>
      </c>
      <c r="V128" s="52">
        <f t="shared" si="21"/>
        <v>424.82482031035448</v>
      </c>
    </row>
    <row r="129" spans="1:22" ht="15" customHeight="1" x14ac:dyDescent="0.2">
      <c r="A129" s="3">
        <v>86</v>
      </c>
      <c r="B129" s="41">
        <v>97</v>
      </c>
      <c r="C129" s="53" t="s">
        <v>330</v>
      </c>
      <c r="D129" s="55" t="s">
        <v>331</v>
      </c>
      <c r="E129" s="95" t="s">
        <v>76</v>
      </c>
      <c r="F129" s="55" t="s">
        <v>332</v>
      </c>
      <c r="G129" s="53" t="s">
        <v>39</v>
      </c>
      <c r="H129" s="42">
        <v>998.82</v>
      </c>
      <c r="I129" s="42">
        <v>4971.76</v>
      </c>
      <c r="J129" s="43">
        <v>998.82</v>
      </c>
      <c r="K129" s="43">
        <v>998.82</v>
      </c>
      <c r="L129" s="43">
        <v>998.82</v>
      </c>
      <c r="M129" s="43">
        <v>1000.3</v>
      </c>
      <c r="N129" s="43">
        <v>1000.3</v>
      </c>
      <c r="O129" s="43">
        <v>5196.3999999999996</v>
      </c>
      <c r="P129" s="43">
        <v>5196.3999999999996</v>
      </c>
      <c r="Q129" s="43">
        <v>4971.76</v>
      </c>
      <c r="R129" s="43">
        <v>4971.76</v>
      </c>
      <c r="S129" s="42">
        <f t="shared" si="20"/>
        <v>2598.1999999999998</v>
      </c>
      <c r="T129" s="44">
        <f>H129/$H$143</f>
        <v>1.2944391447977186E-3</v>
      </c>
      <c r="U129" s="42">
        <f t="shared" si="24"/>
        <v>564.25633989730954</v>
      </c>
      <c r="V129" s="52">
        <f t="shared" si="21"/>
        <v>2033.9436601026903</v>
      </c>
    </row>
    <row r="130" spans="1:22" ht="15" customHeight="1" x14ac:dyDescent="0.2">
      <c r="A130" s="3">
        <v>87</v>
      </c>
      <c r="B130" s="41">
        <v>98</v>
      </c>
      <c r="C130" s="53" t="s">
        <v>333</v>
      </c>
      <c r="D130" s="55" t="s">
        <v>331</v>
      </c>
      <c r="E130" s="97"/>
      <c r="F130" s="55" t="s">
        <v>332</v>
      </c>
      <c r="G130" s="53" t="s">
        <v>39</v>
      </c>
      <c r="H130" s="42">
        <v>1210.8599999999999</v>
      </c>
      <c r="I130" s="42">
        <v>2066.3200000000002</v>
      </c>
      <c r="J130" s="43">
        <v>1210.8599999999999</v>
      </c>
      <c r="K130" s="43">
        <v>1210.8599999999999</v>
      </c>
      <c r="L130" s="43">
        <v>1210.8599999999999</v>
      </c>
      <c r="M130" s="43">
        <v>1210.3599999999999</v>
      </c>
      <c r="N130" s="43">
        <v>1210.3599999999999</v>
      </c>
      <c r="O130" s="43">
        <v>2066.3200000000002</v>
      </c>
      <c r="P130" s="43">
        <v>2066.3200000000002</v>
      </c>
      <c r="Q130" s="43">
        <v>2066.3200000000002</v>
      </c>
      <c r="R130" s="43">
        <v>2066.3200000000002</v>
      </c>
      <c r="S130" s="42">
        <f t="shared" si="20"/>
        <v>1033.1600000000001</v>
      </c>
      <c r="T130" s="44">
        <f>H130/$H$143</f>
        <v>1.5692362816821502E-3</v>
      </c>
      <c r="U130" s="42">
        <f t="shared" si="24"/>
        <v>684.04260199841417</v>
      </c>
      <c r="V130" s="52">
        <f t="shared" si="21"/>
        <v>349.11739800158591</v>
      </c>
    </row>
    <row r="131" spans="1:22" ht="15" customHeight="1" x14ac:dyDescent="0.2">
      <c r="A131" s="3">
        <v>88</v>
      </c>
      <c r="B131" s="41">
        <v>99</v>
      </c>
      <c r="C131" s="53" t="s">
        <v>334</v>
      </c>
      <c r="D131" s="55" t="s">
        <v>335</v>
      </c>
      <c r="E131" s="53" t="s">
        <v>77</v>
      </c>
      <c r="F131" s="55" t="s">
        <v>336</v>
      </c>
      <c r="G131" s="53" t="s">
        <v>39</v>
      </c>
      <c r="H131" s="42">
        <v>9482.34</v>
      </c>
      <c r="I131" s="42">
        <v>10115.48</v>
      </c>
      <c r="J131" s="43">
        <v>9482.34</v>
      </c>
      <c r="K131" s="43">
        <v>9208.2999999999993</v>
      </c>
      <c r="L131" s="43">
        <v>8934.26</v>
      </c>
      <c r="M131" s="43">
        <v>8626.26</v>
      </c>
      <c r="N131" s="43">
        <v>8626.26</v>
      </c>
      <c r="O131" s="43">
        <v>11842.2</v>
      </c>
      <c r="P131" s="43">
        <v>11600.82</v>
      </c>
      <c r="Q131" s="43">
        <v>10432.11</v>
      </c>
      <c r="R131" s="43">
        <v>10115.48</v>
      </c>
      <c r="S131" s="42">
        <f t="shared" si="20"/>
        <v>5921.1</v>
      </c>
      <c r="T131" s="44">
        <f>H131/$H$143</f>
        <v>1.2288812879478984E-2</v>
      </c>
      <c r="U131" s="42">
        <f t="shared" si="24"/>
        <v>5356.7914760035383</v>
      </c>
      <c r="V131" s="52">
        <f t="shared" si="21"/>
        <v>564.3085239964621</v>
      </c>
    </row>
    <row r="132" spans="1:22" ht="15" customHeight="1" x14ac:dyDescent="0.2">
      <c r="A132" s="3">
        <v>89</v>
      </c>
      <c r="B132" s="41">
        <v>100</v>
      </c>
      <c r="C132" s="53" t="s">
        <v>337</v>
      </c>
      <c r="D132" s="55" t="s">
        <v>338</v>
      </c>
      <c r="E132" s="53" t="s">
        <v>339</v>
      </c>
      <c r="F132" s="55" t="s">
        <v>340</v>
      </c>
      <c r="G132" s="53" t="s">
        <v>39</v>
      </c>
      <c r="H132" s="42">
        <v>1210.8599999999999</v>
      </c>
      <c r="I132" s="42">
        <v>1980.59</v>
      </c>
      <c r="J132" s="43">
        <v>1210.8599999999999</v>
      </c>
      <c r="K132" s="43">
        <v>1210.8599999999999</v>
      </c>
      <c r="L132" s="43">
        <v>1210.8599999999999</v>
      </c>
      <c r="M132" s="43">
        <v>1210.3599999999999</v>
      </c>
      <c r="N132" s="43">
        <v>1210.3599999999999</v>
      </c>
      <c r="O132" s="43">
        <v>1980.59</v>
      </c>
      <c r="P132" s="43">
        <v>1980.59</v>
      </c>
      <c r="Q132" s="43">
        <v>1980.59</v>
      </c>
      <c r="R132" s="43">
        <v>1980.59</v>
      </c>
      <c r="S132" s="42">
        <f t="shared" si="20"/>
        <v>990.29499999999996</v>
      </c>
      <c r="T132" s="44">
        <f>H132/$H$143</f>
        <v>1.5692362816821502E-3</v>
      </c>
      <c r="U132" s="42">
        <f t="shared" si="24"/>
        <v>684.04260199841417</v>
      </c>
      <c r="V132" s="52">
        <f t="shared" si="21"/>
        <v>306.25239800158579</v>
      </c>
    </row>
    <row r="133" spans="1:22" ht="15" customHeight="1" x14ac:dyDescent="0.2">
      <c r="A133" s="3">
        <v>90</v>
      </c>
      <c r="B133" s="41">
        <v>103</v>
      </c>
      <c r="C133" s="53" t="s">
        <v>343</v>
      </c>
      <c r="D133" s="55" t="s">
        <v>344</v>
      </c>
      <c r="E133" s="53" t="s">
        <v>78</v>
      </c>
      <c r="F133" s="55" t="s">
        <v>345</v>
      </c>
      <c r="G133" s="53" t="s">
        <v>39</v>
      </c>
      <c r="H133" s="42">
        <v>977.4</v>
      </c>
      <c r="I133" s="42">
        <v>4148.4399999999996</v>
      </c>
      <c r="J133" s="43">
        <v>977.4</v>
      </c>
      <c r="K133" s="43">
        <v>977.4</v>
      </c>
      <c r="L133" s="43">
        <v>977.4</v>
      </c>
      <c r="M133" s="43">
        <v>976.1</v>
      </c>
      <c r="N133" s="43">
        <v>976.1</v>
      </c>
      <c r="O133" s="43">
        <v>9852.08</v>
      </c>
      <c r="P133" s="43">
        <v>9852.08</v>
      </c>
      <c r="Q133" s="43">
        <v>4291.6899999999996</v>
      </c>
      <c r="R133" s="43">
        <v>4148.4399999999996</v>
      </c>
      <c r="S133" s="42">
        <f t="shared" si="20"/>
        <v>4926.04</v>
      </c>
      <c r="T133" s="44">
        <f>H133/$H$143</f>
        <v>1.2666795019375763E-3</v>
      </c>
      <c r="U133" s="42">
        <f t="shared" si="24"/>
        <v>552.15569033021995</v>
      </c>
      <c r="V133" s="52">
        <f t="shared" si="21"/>
        <v>4373.8843096697801</v>
      </c>
    </row>
    <row r="134" spans="1:22" ht="15" customHeight="1" x14ac:dyDescent="0.2">
      <c r="A134" s="3">
        <v>91</v>
      </c>
      <c r="B134" s="41">
        <v>104</v>
      </c>
      <c r="C134" s="53" t="s">
        <v>346</v>
      </c>
      <c r="D134" s="55" t="s">
        <v>127</v>
      </c>
      <c r="E134" s="53" t="s">
        <v>79</v>
      </c>
      <c r="F134" s="55" t="s">
        <v>347</v>
      </c>
      <c r="G134" s="53" t="s">
        <v>39</v>
      </c>
      <c r="H134" s="42">
        <v>977.4</v>
      </c>
      <c r="I134" s="42">
        <v>2026.62</v>
      </c>
      <c r="J134" s="43">
        <v>977.4</v>
      </c>
      <c r="K134" s="43">
        <v>977.4</v>
      </c>
      <c r="L134" s="43">
        <v>977.4</v>
      </c>
      <c r="M134" s="43">
        <v>976.1</v>
      </c>
      <c r="N134" s="43">
        <v>976.1</v>
      </c>
      <c r="O134" s="43">
        <v>1999.67</v>
      </c>
      <c r="P134" s="43">
        <v>1999.67</v>
      </c>
      <c r="Q134" s="43">
        <v>2026.62</v>
      </c>
      <c r="R134" s="43">
        <v>2026.62</v>
      </c>
      <c r="S134" s="42">
        <f t="shared" si="20"/>
        <v>1013.31</v>
      </c>
      <c r="T134" s="44">
        <f>H134/$H$143</f>
        <v>1.2666795019375763E-3</v>
      </c>
      <c r="U134" s="42">
        <f t="shared" si="24"/>
        <v>552.15569033021995</v>
      </c>
      <c r="V134" s="52">
        <f t="shared" si="21"/>
        <v>461.15430966977999</v>
      </c>
    </row>
    <row r="135" spans="1:22" ht="15" customHeight="1" x14ac:dyDescent="0.2">
      <c r="A135" s="3">
        <v>92</v>
      </c>
      <c r="B135" s="45">
        <v>107</v>
      </c>
      <c r="C135" s="46" t="s">
        <v>350</v>
      </c>
      <c r="D135" s="47" t="s">
        <v>105</v>
      </c>
      <c r="E135" s="46" t="s">
        <v>35</v>
      </c>
      <c r="F135" s="47" t="s">
        <v>106</v>
      </c>
      <c r="G135" s="46" t="s">
        <v>39</v>
      </c>
      <c r="H135" s="49">
        <v>3281.39</v>
      </c>
      <c r="I135" s="49">
        <v>3263.66</v>
      </c>
      <c r="J135" s="59">
        <v>3155.07</v>
      </c>
      <c r="K135" s="59">
        <v>3028.75</v>
      </c>
      <c r="L135" s="59">
        <v>3147.55</v>
      </c>
      <c r="M135" s="59">
        <v>3019.44</v>
      </c>
      <c r="N135" s="59">
        <v>3019.44</v>
      </c>
      <c r="O135" s="59">
        <v>2897.76</v>
      </c>
      <c r="P135" s="59">
        <v>2897.76</v>
      </c>
      <c r="Q135" s="59">
        <v>3263.66</v>
      </c>
      <c r="R135" s="59">
        <v>3263.66</v>
      </c>
      <c r="S135" s="49">
        <f t="shared" si="20"/>
        <v>1631.83</v>
      </c>
      <c r="T135" s="48">
        <f>H135/$H$143</f>
        <v>4.2525777070420946E-3</v>
      </c>
      <c r="U135" s="49">
        <f t="shared" si="24"/>
        <v>1853.7325155439739</v>
      </c>
      <c r="V135" s="52">
        <f t="shared" si="21"/>
        <v>-221.902515543974</v>
      </c>
    </row>
    <row r="136" spans="1:22" ht="15" customHeight="1" x14ac:dyDescent="0.2">
      <c r="A136" s="3">
        <v>93</v>
      </c>
      <c r="B136" s="41">
        <v>108</v>
      </c>
      <c r="C136" s="53" t="s">
        <v>351</v>
      </c>
      <c r="D136" s="55" t="s">
        <v>352</v>
      </c>
      <c r="E136" s="53" t="s">
        <v>80</v>
      </c>
      <c r="F136" s="55" t="s">
        <v>353</v>
      </c>
      <c r="G136" s="53" t="s">
        <v>39</v>
      </c>
      <c r="H136" s="42">
        <v>1220.4000000000001</v>
      </c>
      <c r="I136" s="42">
        <v>7075</v>
      </c>
      <c r="J136" s="43">
        <v>1220.4000000000001</v>
      </c>
      <c r="K136" s="43">
        <v>1220.4000000000001</v>
      </c>
      <c r="L136" s="43">
        <v>1220.4000000000001</v>
      </c>
      <c r="M136" s="43">
        <v>1222.25</v>
      </c>
      <c r="N136" s="43">
        <v>1222.25</v>
      </c>
      <c r="O136" s="43">
        <v>7261.51</v>
      </c>
      <c r="P136" s="43">
        <v>7261.51</v>
      </c>
      <c r="Q136" s="43">
        <v>7075</v>
      </c>
      <c r="R136" s="43">
        <v>7075</v>
      </c>
      <c r="S136" s="42">
        <f t="shared" si="20"/>
        <v>3630.7550000000001</v>
      </c>
      <c r="T136" s="44">
        <f>H136/$H$143</f>
        <v>1.5815998200988525E-3</v>
      </c>
      <c r="U136" s="42">
        <f t="shared" si="24"/>
        <v>689.43196693165589</v>
      </c>
      <c r="V136" s="52">
        <f t="shared" si="21"/>
        <v>2941.3230330683441</v>
      </c>
    </row>
    <row r="137" spans="1:22" ht="15" customHeight="1" x14ac:dyDescent="0.2">
      <c r="A137" s="3">
        <v>94</v>
      </c>
      <c r="B137" s="41">
        <v>109</v>
      </c>
      <c r="C137" s="53" t="s">
        <v>354</v>
      </c>
      <c r="D137" s="55" t="s">
        <v>117</v>
      </c>
      <c r="E137" s="53" t="s">
        <v>81</v>
      </c>
      <c r="F137" s="55" t="s">
        <v>355</v>
      </c>
      <c r="G137" s="53" t="s">
        <v>39</v>
      </c>
      <c r="H137" s="42">
        <v>2878.32</v>
      </c>
      <c r="I137" s="42">
        <v>13987.17</v>
      </c>
      <c r="J137" s="43">
        <v>2878.32</v>
      </c>
      <c r="K137" s="43">
        <v>2756.42</v>
      </c>
      <c r="L137" s="43">
        <v>2634.53</v>
      </c>
      <c r="M137" s="43">
        <v>2634.05</v>
      </c>
      <c r="N137" s="43">
        <v>2542.63</v>
      </c>
      <c r="O137" s="43">
        <v>14538.77</v>
      </c>
      <c r="P137" s="43">
        <v>14402.63</v>
      </c>
      <c r="Q137" s="43">
        <v>14123.3</v>
      </c>
      <c r="R137" s="43">
        <v>13987.17</v>
      </c>
      <c r="S137" s="42">
        <f t="shared" si="20"/>
        <v>7269.3850000000002</v>
      </c>
      <c r="T137" s="44">
        <f>H137/$H$143</f>
        <v>3.7302117290945007E-3</v>
      </c>
      <c r="U137" s="42">
        <f t="shared" si="24"/>
        <v>1626.0290224997736</v>
      </c>
      <c r="V137" s="52">
        <f t="shared" si="21"/>
        <v>5643.3559775002268</v>
      </c>
    </row>
    <row r="138" spans="1:22" ht="15" customHeight="1" x14ac:dyDescent="0.2">
      <c r="A138" s="3">
        <v>95</v>
      </c>
      <c r="B138" s="45">
        <v>110</v>
      </c>
      <c r="C138" s="46" t="s">
        <v>356</v>
      </c>
      <c r="D138" s="47" t="s">
        <v>126</v>
      </c>
      <c r="E138" s="46" t="s">
        <v>82</v>
      </c>
      <c r="F138" s="47" t="s">
        <v>357</v>
      </c>
      <c r="G138" s="46" t="s">
        <v>39</v>
      </c>
      <c r="H138" s="49">
        <v>3485.51</v>
      </c>
      <c r="I138" s="49">
        <v>1666.39</v>
      </c>
      <c r="J138" s="59">
        <v>3485.51</v>
      </c>
      <c r="K138" s="59">
        <v>3323.71</v>
      </c>
      <c r="L138" s="59">
        <v>3161.92</v>
      </c>
      <c r="M138" s="59">
        <v>3163.77</v>
      </c>
      <c r="N138" s="59">
        <v>3042.42</v>
      </c>
      <c r="O138" s="59">
        <v>1666.39</v>
      </c>
      <c r="P138" s="59">
        <v>1666.39</v>
      </c>
      <c r="Q138" s="59">
        <v>1666.39</v>
      </c>
      <c r="R138" s="59">
        <v>1666.39</v>
      </c>
      <c r="S138" s="49">
        <f t="shared" si="20"/>
        <v>1742.7550000000001</v>
      </c>
      <c r="T138" s="48">
        <f>H138/$H$143</f>
        <v>4.5171107742975674E-3</v>
      </c>
      <c r="U138" s="49">
        <f t="shared" si="24"/>
        <v>1969.0445878891808</v>
      </c>
      <c r="V138" s="52">
        <f t="shared" si="21"/>
        <v>-226.28958788918067</v>
      </c>
    </row>
    <row r="139" spans="1:22" ht="15" customHeight="1" x14ac:dyDescent="0.2">
      <c r="A139" s="3">
        <v>96</v>
      </c>
      <c r="B139" s="41">
        <v>111</v>
      </c>
      <c r="C139" s="53" t="s">
        <v>358</v>
      </c>
      <c r="D139" s="55" t="s">
        <v>4</v>
      </c>
      <c r="E139" s="53" t="s">
        <v>5</v>
      </c>
      <c r="F139" s="55" t="s">
        <v>6</v>
      </c>
      <c r="G139" s="53" t="s">
        <v>39</v>
      </c>
      <c r="H139" s="42">
        <v>1366.2</v>
      </c>
      <c r="I139" s="42">
        <v>1683.22</v>
      </c>
      <c r="J139" s="43">
        <v>1366.2</v>
      </c>
      <c r="K139" s="43">
        <v>1366.2</v>
      </c>
      <c r="L139" s="43">
        <v>1366.2</v>
      </c>
      <c r="M139" s="43">
        <v>1364.73</v>
      </c>
      <c r="N139" s="43">
        <v>1364.73</v>
      </c>
      <c r="O139" s="43">
        <v>1683.22</v>
      </c>
      <c r="P139" s="43">
        <v>1683.22</v>
      </c>
      <c r="Q139" s="43">
        <v>1683.22</v>
      </c>
      <c r="R139" s="43">
        <v>1683.22</v>
      </c>
      <c r="S139" s="42">
        <f t="shared" si="20"/>
        <v>841.61</v>
      </c>
      <c r="T139" s="44">
        <f>H139/$H$143</f>
        <v>1.7705520109956179E-3</v>
      </c>
      <c r="U139" s="42">
        <f t="shared" si="24"/>
        <v>771.79773289251739</v>
      </c>
      <c r="V139" s="52">
        <f t="shared" si="21"/>
        <v>69.812267107482626</v>
      </c>
    </row>
    <row r="140" spans="1:22" ht="15" customHeight="1" x14ac:dyDescent="0.2">
      <c r="A140" s="3">
        <v>97</v>
      </c>
      <c r="B140" s="41">
        <v>113</v>
      </c>
      <c r="C140" s="53" t="s">
        <v>360</v>
      </c>
      <c r="D140" s="55" t="s">
        <v>361</v>
      </c>
      <c r="E140" s="53" t="s">
        <v>83</v>
      </c>
      <c r="F140" s="55" t="s">
        <v>362</v>
      </c>
      <c r="G140" s="53" t="s">
        <v>39</v>
      </c>
      <c r="H140" s="42">
        <v>1210.8599999999999</v>
      </c>
      <c r="I140" s="42">
        <v>11135.43</v>
      </c>
      <c r="J140" s="43">
        <v>1210.8599999999999</v>
      </c>
      <c r="K140" s="43">
        <v>1210.8599999999999</v>
      </c>
      <c r="L140" s="43">
        <v>1210.8599999999999</v>
      </c>
      <c r="M140" s="43">
        <v>1210.3599999999999</v>
      </c>
      <c r="N140" s="43">
        <v>1210.3599999999999</v>
      </c>
      <c r="O140" s="43">
        <v>11306.25</v>
      </c>
      <c r="P140" s="43">
        <v>11306.25</v>
      </c>
      <c r="Q140" s="43">
        <v>11135.43</v>
      </c>
      <c r="R140" s="43">
        <v>11135.43</v>
      </c>
      <c r="S140" s="42">
        <f t="shared" si="20"/>
        <v>5653.125</v>
      </c>
      <c r="T140" s="44">
        <f>H140/$H$143</f>
        <v>1.5692362816821502E-3</v>
      </c>
      <c r="U140" s="42">
        <f t="shared" si="24"/>
        <v>684.04260199841417</v>
      </c>
      <c r="V140" s="52">
        <f t="shared" si="21"/>
        <v>4969.0823980015857</v>
      </c>
    </row>
    <row r="141" spans="1:22" ht="15" customHeight="1" x14ac:dyDescent="0.2">
      <c r="A141" s="3">
        <v>98</v>
      </c>
      <c r="B141" s="41">
        <v>114</v>
      </c>
      <c r="C141" s="53" t="s">
        <v>363</v>
      </c>
      <c r="D141" s="55" t="s">
        <v>123</v>
      </c>
      <c r="E141" s="53" t="s">
        <v>84</v>
      </c>
      <c r="F141" s="55" t="s">
        <v>364</v>
      </c>
      <c r="G141" s="53" t="s">
        <v>39</v>
      </c>
      <c r="H141" s="42">
        <v>1261.08</v>
      </c>
      <c r="I141" s="42">
        <v>2066.3200000000002</v>
      </c>
      <c r="J141" s="43">
        <v>1261.08</v>
      </c>
      <c r="K141" s="43">
        <v>1261.08</v>
      </c>
      <c r="L141" s="43">
        <v>1261.08</v>
      </c>
      <c r="M141" s="43">
        <v>1227.1300000000001</v>
      </c>
      <c r="N141" s="43">
        <v>1227.1300000000001</v>
      </c>
      <c r="O141" s="43">
        <v>2066.3200000000002</v>
      </c>
      <c r="P141" s="43">
        <v>2066.3200000000002</v>
      </c>
      <c r="Q141" s="43">
        <v>2066.3200000000002</v>
      </c>
      <c r="R141" s="43">
        <v>2066.3200000000002</v>
      </c>
      <c r="S141" s="42">
        <f t="shared" si="20"/>
        <v>1033.1600000000001</v>
      </c>
      <c r="T141" s="44">
        <f>H141/$H$143</f>
        <v>1.6343198141021472E-3</v>
      </c>
      <c r="U141" s="42">
        <f t="shared" si="24"/>
        <v>712.41303249604437</v>
      </c>
      <c r="V141" s="52">
        <f t="shared" si="21"/>
        <v>320.74696750395572</v>
      </c>
    </row>
    <row r="142" spans="1:22" ht="15" customHeight="1" x14ac:dyDescent="0.2">
      <c r="A142" s="3">
        <v>99</v>
      </c>
      <c r="B142" s="41">
        <v>116</v>
      </c>
      <c r="C142" s="53" t="s">
        <v>366</v>
      </c>
      <c r="D142" s="55" t="s">
        <v>367</v>
      </c>
      <c r="E142" s="53" t="s">
        <v>368</v>
      </c>
      <c r="F142" s="55" t="s">
        <v>369</v>
      </c>
      <c r="G142" s="53" t="s">
        <v>39</v>
      </c>
      <c r="H142" s="42">
        <v>1110.42</v>
      </c>
      <c r="I142" s="42">
        <v>1274.46</v>
      </c>
      <c r="J142" s="43">
        <v>1110.42</v>
      </c>
      <c r="K142" s="43">
        <v>1155.06</v>
      </c>
      <c r="L142" s="43">
        <v>1155.06</v>
      </c>
      <c r="M142" s="43">
        <v>1157.76</v>
      </c>
      <c r="N142" s="43">
        <v>1157.76</v>
      </c>
      <c r="O142" s="43">
        <v>1576.99</v>
      </c>
      <c r="P142" s="43">
        <v>1576.99</v>
      </c>
      <c r="Q142" s="43">
        <v>1274.46</v>
      </c>
      <c r="R142" s="43">
        <v>1274.46</v>
      </c>
      <c r="S142" s="42">
        <f t="shared" si="20"/>
        <v>788.495</v>
      </c>
      <c r="T142" s="44">
        <f>H142/$H$143</f>
        <v>1.4390692168421565E-3</v>
      </c>
      <c r="U142" s="42">
        <f t="shared" si="24"/>
        <v>627.30174100315423</v>
      </c>
      <c r="V142" s="52">
        <f t="shared" si="21"/>
        <v>161.19325899684577</v>
      </c>
    </row>
    <row r="143" spans="1:22" x14ac:dyDescent="0.2">
      <c r="B143" s="8"/>
      <c r="C143" s="9"/>
      <c r="E143" s="2"/>
      <c r="F143" s="8"/>
      <c r="G143" s="107">
        <f>SUM(H45:H142)</f>
        <v>349911.11000000004</v>
      </c>
      <c r="H143" s="35">
        <f>'DATO CEM'!H139</f>
        <v>771623.76</v>
      </c>
      <c r="I143" s="25">
        <f>SUM(I20:I142)</f>
        <v>1359239.86</v>
      </c>
      <c r="J143" s="25">
        <f>SUM(J20:J142)</f>
        <v>799238.49999999988</v>
      </c>
      <c r="K143" s="25">
        <f>SUM(K20:K142)</f>
        <v>789727.20000000007</v>
      </c>
      <c r="L143" s="25">
        <f>SUM(L20:L142)</f>
        <v>764967.22000000009</v>
      </c>
      <c r="M143" s="25">
        <f>SUM(M20:M142)</f>
        <v>757531.39000000013</v>
      </c>
      <c r="N143" s="25">
        <f>SUM(N20:N142)</f>
        <v>807548.77999999945</v>
      </c>
      <c r="O143" s="25">
        <f>SUM(O20:O142)</f>
        <v>1445132.9700000004</v>
      </c>
      <c r="P143" s="25">
        <f>SUM(P20:P142)</f>
        <v>1426009.0999999999</v>
      </c>
      <c r="Q143" s="25">
        <f>SUM(Q20:Q142)</f>
        <v>1421944.8900000006</v>
      </c>
      <c r="R143" s="25">
        <f>SUM(R20:R142)</f>
        <v>1359239.86</v>
      </c>
      <c r="S143" s="25">
        <f>SUM(S20:S142)</f>
        <v>781560.35000000021</v>
      </c>
      <c r="T143" s="10">
        <f>SUM(T20:T142)</f>
        <v>0.99999999999999978</v>
      </c>
      <c r="U143" s="105">
        <f>SUM(U45:U142)</f>
        <v>197672.81614105121</v>
      </c>
    </row>
    <row r="144" spans="1:22" x14ac:dyDescent="0.2">
      <c r="B144" s="8"/>
      <c r="C144" s="9"/>
      <c r="E144" s="2"/>
      <c r="F144" s="8"/>
      <c r="G144" s="108">
        <f>G143+G41</f>
        <v>771623.76</v>
      </c>
      <c r="H144" s="25"/>
      <c r="I144" s="25"/>
      <c r="S144" s="25"/>
      <c r="T144" s="10"/>
      <c r="U144" s="31"/>
    </row>
    <row r="145" spans="1:23" x14ac:dyDescent="0.2">
      <c r="A145" s="3">
        <f>98+21</f>
        <v>119</v>
      </c>
      <c r="U145" s="33">
        <f>U143+U41</f>
        <v>435907.96999999986</v>
      </c>
      <c r="V145" s="50">
        <f>U145-'DATO CEM'!U139</f>
        <v>0</v>
      </c>
    </row>
    <row r="147" spans="1:23" ht="15" customHeight="1" x14ac:dyDescent="0.2">
      <c r="C147" s="75" t="s">
        <v>114</v>
      </c>
      <c r="D147" s="76"/>
      <c r="E147" s="16"/>
      <c r="G147" s="61" t="s">
        <v>115</v>
      </c>
      <c r="H147" s="62"/>
      <c r="I147" s="63"/>
      <c r="J147" s="36"/>
      <c r="K147" s="36"/>
      <c r="L147" s="36"/>
      <c r="M147" s="36"/>
      <c r="N147" s="36"/>
      <c r="O147" s="36"/>
      <c r="P147" s="36"/>
      <c r="Q147" s="36"/>
      <c r="R147" s="36"/>
      <c r="S147" s="21"/>
      <c r="T147" s="21"/>
      <c r="U147" s="32"/>
    </row>
    <row r="148" spans="1:23" x14ac:dyDescent="0.2">
      <c r="C148" s="11"/>
      <c r="D148" s="18"/>
      <c r="E148" s="17"/>
      <c r="G148" s="20"/>
      <c r="H148" s="26"/>
      <c r="I148" s="39"/>
      <c r="J148" s="37"/>
      <c r="K148" s="37"/>
      <c r="L148" s="37"/>
      <c r="M148" s="37"/>
      <c r="N148" s="37"/>
      <c r="O148" s="37"/>
      <c r="P148" s="37"/>
      <c r="Q148" s="37"/>
      <c r="R148" s="37"/>
      <c r="S148" s="26"/>
      <c r="T148" s="22"/>
      <c r="U148" s="32"/>
    </row>
    <row r="149" spans="1:23" s="50" customFormat="1" x14ac:dyDescent="0.2">
      <c r="B149" s="6"/>
      <c r="C149" s="11"/>
      <c r="D149" s="18"/>
      <c r="E149" s="17"/>
      <c r="F149" s="6"/>
      <c r="G149" s="20"/>
      <c r="H149" s="26"/>
      <c r="I149" s="39"/>
      <c r="J149" s="37"/>
      <c r="K149" s="37"/>
      <c r="L149" s="37"/>
      <c r="M149" s="37"/>
      <c r="N149" s="37"/>
      <c r="O149" s="37"/>
      <c r="P149" s="37"/>
      <c r="Q149" s="37"/>
      <c r="R149" s="37"/>
      <c r="S149" s="26"/>
      <c r="T149" s="22"/>
      <c r="U149" s="32"/>
      <c r="W149" s="3"/>
    </row>
    <row r="150" spans="1:23" s="50" customFormat="1" x14ac:dyDescent="0.2">
      <c r="B150" s="6"/>
      <c r="C150" s="11"/>
      <c r="D150" s="18"/>
      <c r="E150" s="17"/>
      <c r="F150" s="6"/>
      <c r="G150" s="20"/>
      <c r="H150" s="26"/>
      <c r="I150" s="39"/>
      <c r="J150" s="37"/>
      <c r="K150" s="37"/>
      <c r="L150" s="37"/>
      <c r="M150" s="37"/>
      <c r="N150" s="37"/>
      <c r="O150" s="37"/>
      <c r="P150" s="37"/>
      <c r="Q150" s="37"/>
      <c r="R150" s="37"/>
      <c r="S150" s="26"/>
      <c r="T150" s="22"/>
      <c r="U150" s="32"/>
      <c r="W150" s="3"/>
    </row>
    <row r="151" spans="1:23" s="50" customFormat="1" x14ac:dyDescent="0.2">
      <c r="B151" s="6"/>
      <c r="C151" s="11"/>
      <c r="D151" s="18"/>
      <c r="E151" s="17"/>
      <c r="F151" s="6"/>
      <c r="G151" s="20"/>
      <c r="H151" s="26"/>
      <c r="I151" s="39"/>
      <c r="J151" s="37"/>
      <c r="K151" s="37"/>
      <c r="L151" s="37"/>
      <c r="M151" s="37"/>
      <c r="N151" s="37"/>
      <c r="O151" s="37"/>
      <c r="P151" s="37"/>
      <c r="Q151" s="37"/>
      <c r="R151" s="37"/>
      <c r="S151" s="26"/>
      <c r="T151" s="22"/>
      <c r="U151" s="32"/>
      <c r="W151" s="3"/>
    </row>
    <row r="152" spans="1:23" s="50" customFormat="1" x14ac:dyDescent="0.2">
      <c r="B152" s="6"/>
      <c r="C152" s="11"/>
      <c r="D152" s="18"/>
      <c r="E152" s="17"/>
      <c r="F152" s="6"/>
      <c r="G152" s="20"/>
      <c r="H152" s="26"/>
      <c r="I152" s="39"/>
      <c r="J152" s="37"/>
      <c r="K152" s="37"/>
      <c r="L152" s="37"/>
      <c r="M152" s="37"/>
      <c r="N152" s="37"/>
      <c r="O152" s="37"/>
      <c r="P152" s="37"/>
      <c r="Q152" s="37"/>
      <c r="R152" s="37"/>
      <c r="S152" s="26"/>
      <c r="T152" s="22"/>
      <c r="U152" s="32"/>
      <c r="W152" s="3"/>
    </row>
    <row r="153" spans="1:23" s="50" customFormat="1" x14ac:dyDescent="0.2">
      <c r="B153" s="6"/>
      <c r="C153" s="12"/>
      <c r="D153" s="19"/>
      <c r="E153" s="16"/>
      <c r="F153" s="6"/>
      <c r="G153" s="20"/>
      <c r="H153" s="26"/>
      <c r="I153" s="39"/>
      <c r="J153" s="37"/>
      <c r="K153" s="37"/>
      <c r="L153" s="37"/>
      <c r="M153" s="37"/>
      <c r="N153" s="37"/>
      <c r="O153" s="37"/>
      <c r="P153" s="37"/>
      <c r="Q153" s="37"/>
      <c r="R153" s="37"/>
      <c r="S153" s="26"/>
      <c r="T153" s="22"/>
      <c r="U153" s="32"/>
      <c r="W153" s="3"/>
    </row>
    <row r="154" spans="1:23" s="50" customFormat="1" ht="22.5" customHeight="1" x14ac:dyDescent="0.2">
      <c r="B154" s="6"/>
      <c r="C154" s="77" t="s">
        <v>380</v>
      </c>
      <c r="D154" s="78"/>
      <c r="E154" s="16"/>
      <c r="F154" s="6"/>
      <c r="G154" s="64" t="s">
        <v>116</v>
      </c>
      <c r="H154" s="65"/>
      <c r="I154" s="66"/>
      <c r="J154" s="38"/>
      <c r="K154" s="38"/>
      <c r="L154" s="38"/>
      <c r="M154" s="38"/>
      <c r="N154" s="38"/>
      <c r="O154" s="38"/>
      <c r="P154" s="38"/>
      <c r="Q154" s="38"/>
      <c r="R154" s="38"/>
      <c r="S154" s="14"/>
      <c r="T154" s="14"/>
      <c r="U154" s="32"/>
      <c r="W154" s="3"/>
    </row>
    <row r="155" spans="1:23" s="50" customFormat="1" x14ac:dyDescent="0.2">
      <c r="B155" s="6"/>
      <c r="C155" s="7"/>
      <c r="D155" s="13"/>
      <c r="E155" s="1"/>
      <c r="F155" s="6"/>
      <c r="G155" s="5"/>
      <c r="H155" s="26"/>
      <c r="I155" s="26"/>
      <c r="J155" s="37"/>
      <c r="K155" s="37"/>
      <c r="L155" s="37"/>
      <c r="M155" s="37"/>
      <c r="N155" s="37"/>
      <c r="O155" s="37"/>
      <c r="P155" s="37"/>
      <c r="Q155" s="37"/>
      <c r="R155" s="37"/>
      <c r="S155" s="26"/>
      <c r="T155" s="22"/>
      <c r="U155" s="32"/>
      <c r="W155" s="3"/>
    </row>
  </sheetData>
  <mergeCells count="59">
    <mergeCell ref="E112:E113"/>
    <mergeCell ref="E114:E116"/>
    <mergeCell ref="E117:E118"/>
    <mergeCell ref="E129:E130"/>
    <mergeCell ref="E45:E47"/>
    <mergeCell ref="E83:E86"/>
    <mergeCell ref="E91:E92"/>
    <mergeCell ref="E97:E98"/>
    <mergeCell ref="E99:E101"/>
    <mergeCell ref="E104:E105"/>
    <mergeCell ref="E109:E111"/>
    <mergeCell ref="E57:E59"/>
    <mergeCell ref="E61:E62"/>
    <mergeCell ref="E63:E64"/>
    <mergeCell ref="E67:E69"/>
    <mergeCell ref="E72:E73"/>
    <mergeCell ref="E79:E81"/>
    <mergeCell ref="H43:H44"/>
    <mergeCell ref="I43:I44"/>
    <mergeCell ref="J43:R43"/>
    <mergeCell ref="S43:S44"/>
    <mergeCell ref="T43:T44"/>
    <mergeCell ref="U43:U44"/>
    <mergeCell ref="C147:D147"/>
    <mergeCell ref="G147:I147"/>
    <mergeCell ref="C154:D154"/>
    <mergeCell ref="G154:I154"/>
    <mergeCell ref="B43:B44"/>
    <mergeCell ref="C43:C44"/>
    <mergeCell ref="D43:D44"/>
    <mergeCell ref="E43:E44"/>
    <mergeCell ref="F43:F44"/>
    <mergeCell ref="G43:G44"/>
    <mergeCell ref="H18:H19"/>
    <mergeCell ref="I18:I19"/>
    <mergeCell ref="J18:R18"/>
    <mergeCell ref="S18:S19"/>
    <mergeCell ref="T18:T19"/>
    <mergeCell ref="U18:U19"/>
    <mergeCell ref="B11:T11"/>
    <mergeCell ref="B12:U12"/>
    <mergeCell ref="B13:T13"/>
    <mergeCell ref="B15:T15"/>
    <mergeCell ref="B18:B19"/>
    <mergeCell ref="C18:C19"/>
    <mergeCell ref="D18:D19"/>
    <mergeCell ref="E18:E19"/>
    <mergeCell ref="F18:F19"/>
    <mergeCell ref="G18:G19"/>
    <mergeCell ref="B2:T2"/>
    <mergeCell ref="U2:U10"/>
    <mergeCell ref="B3:T3"/>
    <mergeCell ref="B4:T4"/>
    <mergeCell ref="B5:T5"/>
    <mergeCell ref="B6:T6"/>
    <mergeCell ref="B7:T7"/>
    <mergeCell ref="B8:T8"/>
    <mergeCell ref="B9:T9"/>
    <mergeCell ref="B10:T10"/>
  </mergeCells>
  <pageMargins left="0.23622047244094491" right="0.15748031496062992" top="0.9055118110236221" bottom="0.6692913385826772" header="0.15748031496062992" footer="0.15748031496062992"/>
  <pageSetup paperSize="9" scale="55" orientation="landscape" horizontalDpi="120" verticalDpi="72" r:id="rId1"/>
  <headerFooter>
    <oddHeader>&amp;C&amp;G</oddHeader>
    <oddFooter>&amp;L&amp;P de &amp;N&amp;C&amp;G&amp;R&amp;F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1C5B-3F07-4726-8F72-61A061926885}">
  <dimension ref="B2:W72"/>
  <sheetViews>
    <sheetView topLeftCell="F42" zoomScale="115" zoomScaleNormal="115" workbookViewId="0">
      <selection activeCell="W63" sqref="W63"/>
    </sheetView>
  </sheetViews>
  <sheetFormatPr baseColWidth="10" defaultRowHeight="11.25" x14ac:dyDescent="0.2"/>
  <cols>
    <col min="1" max="1" width="2" style="3" customWidth="1"/>
    <col min="2" max="2" width="4.140625" style="6" customWidth="1"/>
    <col min="3" max="3" width="21.85546875" style="7" bestFit="1" customWidth="1"/>
    <col min="4" max="4" width="12.7109375" style="13" bestFit="1" customWidth="1"/>
    <col min="5" max="5" width="29.140625" style="1" customWidth="1"/>
    <col min="6" max="6" width="7.28515625" style="6" customWidth="1"/>
    <col min="7" max="7" width="16.5703125" style="3" customWidth="1"/>
    <col min="8" max="8" width="10.85546875" style="27" customWidth="1"/>
    <col min="9" max="9" width="13.28515625" style="27" customWidth="1"/>
    <col min="10" max="10" width="13.28515625" style="35" customWidth="1"/>
    <col min="11" max="11" width="13" style="35" customWidth="1"/>
    <col min="12" max="16" width="12.5703125" style="35" customWidth="1"/>
    <col min="17" max="17" width="12.85546875" style="35" bestFit="1" customWidth="1"/>
    <col min="18" max="18" width="12.5703125" style="35" bestFit="1" customWidth="1"/>
    <col min="19" max="19" width="9.85546875" style="27" bestFit="1" customWidth="1"/>
    <col min="20" max="20" width="8.140625" style="23" customWidth="1"/>
    <col min="21" max="21" width="11.140625" style="33" customWidth="1"/>
    <col min="22" max="22" width="11.42578125" style="50"/>
    <col min="23" max="16384" width="11.42578125" style="3"/>
  </cols>
  <sheetData>
    <row r="2" spans="2:22" ht="28.5" customHeight="1" x14ac:dyDescent="0.2">
      <c r="B2" s="81" t="s">
        <v>132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79"/>
    </row>
    <row r="3" spans="2:22" s="4" customFormat="1" ht="15" customHeight="1" x14ac:dyDescent="0.25">
      <c r="B3" s="80" t="s">
        <v>133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79"/>
      <c r="V3" s="50"/>
    </row>
    <row r="4" spans="2:22" s="4" customFormat="1" ht="15" customHeight="1" x14ac:dyDescent="0.25">
      <c r="B4" s="80" t="s">
        <v>134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79"/>
      <c r="V4" s="50"/>
    </row>
    <row r="5" spans="2:22" s="4" customFormat="1" ht="15" customHeight="1" x14ac:dyDescent="0.25">
      <c r="B5" s="80" t="s">
        <v>135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79"/>
      <c r="V5" s="50"/>
    </row>
    <row r="6" spans="2:22" s="4" customFormat="1" ht="15" customHeight="1" x14ac:dyDescent="0.25">
      <c r="B6" s="80" t="s">
        <v>136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79"/>
      <c r="V6" s="50"/>
    </row>
    <row r="7" spans="2:22" s="4" customFormat="1" ht="15" customHeight="1" x14ac:dyDescent="0.25">
      <c r="B7" s="80" t="s">
        <v>137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9"/>
      <c r="V7" s="50"/>
    </row>
    <row r="8" spans="2:22" s="4" customFormat="1" ht="15" customHeight="1" x14ac:dyDescent="0.25">
      <c r="B8" s="80" t="s">
        <v>381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9"/>
      <c r="V8" s="50"/>
    </row>
    <row r="9" spans="2:22" s="4" customFormat="1" ht="15" customHeight="1" x14ac:dyDescent="0.25">
      <c r="B9" s="80" t="s">
        <v>138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9"/>
      <c r="V9" s="50"/>
    </row>
    <row r="10" spans="2:22" s="4" customFormat="1" ht="15" customHeight="1" x14ac:dyDescent="0.25">
      <c r="B10" s="80" t="s">
        <v>131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9"/>
      <c r="V10" s="50"/>
    </row>
    <row r="11" spans="2:22" s="4" customFormat="1" ht="27.75" customHeight="1" x14ac:dyDescent="0.25">
      <c r="B11" s="82" t="s">
        <v>382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29">
        <v>435907.97</v>
      </c>
      <c r="V11" s="50"/>
    </row>
    <row r="12" spans="2:22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  <row r="13" spans="2:22" ht="15" customHeight="1" x14ac:dyDescent="0.2">
      <c r="B13" s="67" t="s">
        <v>398</v>
      </c>
      <c r="C13" s="68"/>
      <c r="D13" s="68"/>
      <c r="E13" s="68"/>
      <c r="F13" s="68"/>
      <c r="G13" s="68"/>
      <c r="H13" s="68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/>
      <c r="U13" s="30"/>
    </row>
    <row r="14" spans="2:22" ht="15" customHeight="1" x14ac:dyDescent="0.2">
      <c r="B14" s="15"/>
      <c r="C14" s="15"/>
      <c r="D14" s="15"/>
      <c r="E14" s="15"/>
      <c r="F14" s="15"/>
      <c r="G14" s="15"/>
      <c r="H14" s="24"/>
      <c r="I14" s="24"/>
      <c r="J14" s="34"/>
      <c r="K14" s="34"/>
      <c r="L14" s="34"/>
      <c r="M14" s="34"/>
      <c r="N14" s="34"/>
      <c r="O14" s="34"/>
      <c r="P14" s="34"/>
      <c r="Q14" s="34"/>
      <c r="R14" s="34"/>
      <c r="S14" s="24"/>
      <c r="T14" s="24"/>
      <c r="U14" s="30"/>
    </row>
    <row r="15" spans="2:22" ht="15" customHeight="1" x14ac:dyDescent="0.2">
      <c r="B15" s="67" t="s">
        <v>399</v>
      </c>
      <c r="C15" s="68"/>
      <c r="D15" s="68"/>
      <c r="E15" s="68"/>
      <c r="F15" s="68"/>
      <c r="G15" s="68"/>
      <c r="H15" s="68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/>
      <c r="U15" s="30"/>
    </row>
    <row r="16" spans="2:22" ht="15" customHeight="1" x14ac:dyDescent="0.2">
      <c r="B16" s="15"/>
      <c r="C16" s="15"/>
      <c r="D16" s="15"/>
      <c r="E16" s="15"/>
      <c r="F16" s="15"/>
      <c r="G16" s="15"/>
      <c r="H16" s="24"/>
      <c r="I16" s="24"/>
      <c r="J16" s="34"/>
      <c r="K16" s="34"/>
      <c r="L16" s="34"/>
      <c r="M16" s="34"/>
      <c r="N16" s="34"/>
      <c r="O16" s="34"/>
      <c r="P16" s="34"/>
      <c r="Q16" s="34"/>
      <c r="R16" s="34"/>
      <c r="S16" s="24"/>
      <c r="T16" s="24"/>
      <c r="U16" s="30"/>
    </row>
    <row r="17" spans="2:22" ht="15" customHeight="1" x14ac:dyDescent="0.2">
      <c r="B17" s="15"/>
      <c r="C17" s="15"/>
      <c r="D17" s="15"/>
      <c r="E17" s="15"/>
      <c r="F17" s="15"/>
      <c r="G17" s="15"/>
      <c r="H17" s="24"/>
      <c r="I17" s="24"/>
      <c r="J17" s="34"/>
      <c r="K17" s="34"/>
      <c r="L17" s="34"/>
      <c r="M17" s="34"/>
      <c r="N17" s="34"/>
      <c r="O17" s="34"/>
      <c r="P17" s="34"/>
      <c r="Q17" s="34"/>
      <c r="R17" s="34"/>
      <c r="S17" s="24"/>
      <c r="T17" s="24"/>
      <c r="U17" s="30"/>
    </row>
    <row r="18" spans="2:22" s="28" customFormat="1" ht="24" customHeight="1" x14ac:dyDescent="0.25">
      <c r="B18" s="72" t="s">
        <v>20</v>
      </c>
      <c r="C18" s="71" t="s">
        <v>21</v>
      </c>
      <c r="D18" s="71" t="s">
        <v>372</v>
      </c>
      <c r="E18" s="72" t="s">
        <v>22</v>
      </c>
      <c r="F18" s="72" t="s">
        <v>0</v>
      </c>
      <c r="G18" s="72" t="s">
        <v>23</v>
      </c>
      <c r="H18" s="73" t="s">
        <v>396</v>
      </c>
      <c r="I18" s="73" t="s">
        <v>395</v>
      </c>
      <c r="J18" s="74" t="s">
        <v>373</v>
      </c>
      <c r="K18" s="74"/>
      <c r="L18" s="74"/>
      <c r="M18" s="74"/>
      <c r="N18" s="74"/>
      <c r="O18" s="74"/>
      <c r="P18" s="74"/>
      <c r="Q18" s="74"/>
      <c r="R18" s="74"/>
      <c r="S18" s="84" t="s">
        <v>397</v>
      </c>
      <c r="T18" s="86" t="s">
        <v>394</v>
      </c>
      <c r="U18" s="88" t="s">
        <v>130</v>
      </c>
      <c r="V18" s="51"/>
    </row>
    <row r="19" spans="2:22" s="28" customFormat="1" ht="75.75" customHeight="1" x14ac:dyDescent="0.25">
      <c r="B19" s="72"/>
      <c r="C19" s="71"/>
      <c r="D19" s="71"/>
      <c r="E19" s="72"/>
      <c r="F19" s="72"/>
      <c r="G19" s="72"/>
      <c r="H19" s="73"/>
      <c r="I19" s="73"/>
      <c r="J19" s="40" t="s">
        <v>375</v>
      </c>
      <c r="K19" s="40" t="s">
        <v>374</v>
      </c>
      <c r="L19" s="40" t="s">
        <v>393</v>
      </c>
      <c r="M19" s="40" t="s">
        <v>392</v>
      </c>
      <c r="N19" s="40" t="s">
        <v>391</v>
      </c>
      <c r="O19" s="40" t="s">
        <v>390</v>
      </c>
      <c r="P19" s="40" t="s">
        <v>389</v>
      </c>
      <c r="Q19" s="40" t="s">
        <v>388</v>
      </c>
      <c r="R19" s="40" t="s">
        <v>387</v>
      </c>
      <c r="S19" s="85"/>
      <c r="T19" s="87"/>
      <c r="U19" s="89"/>
      <c r="V19" s="51"/>
    </row>
    <row r="20" spans="2:22" ht="15" customHeight="1" x14ac:dyDescent="0.2">
      <c r="B20" s="41">
        <v>1</v>
      </c>
      <c r="C20" s="53" t="s">
        <v>139</v>
      </c>
      <c r="D20" s="54" t="s">
        <v>15</v>
      </c>
      <c r="E20" s="93" t="s">
        <v>16</v>
      </c>
      <c r="F20" s="55">
        <v>5751</v>
      </c>
      <c r="G20" s="53" t="s">
        <v>142</v>
      </c>
      <c r="H20" s="42">
        <v>17991.63</v>
      </c>
      <c r="I20" s="42">
        <v>38918.47</v>
      </c>
      <c r="J20" s="43">
        <v>17991.63</v>
      </c>
      <c r="K20" s="43">
        <v>17991.63</v>
      </c>
      <c r="L20" s="43">
        <v>17991.63</v>
      </c>
      <c r="M20" s="43">
        <v>18019.259999999998</v>
      </c>
      <c r="N20" s="43">
        <v>18019.259999999998</v>
      </c>
      <c r="O20" s="43">
        <v>26119.43</v>
      </c>
      <c r="P20" s="43">
        <v>26119.43</v>
      </c>
      <c r="Q20" s="43">
        <v>27602.06</v>
      </c>
      <c r="R20" s="43">
        <v>38918.47</v>
      </c>
      <c r="S20" s="42">
        <f>MAX(J20:R20)*50%</f>
        <v>19459.235000000001</v>
      </c>
      <c r="T20" s="44">
        <f>H20/$H$60</f>
        <v>3.7438205246446456E-2</v>
      </c>
      <c r="U20" s="42">
        <f>U$11*T20</f>
        <v>16319.612049421823</v>
      </c>
      <c r="V20" s="52">
        <f>S20-U20</f>
        <v>3139.6229505781776</v>
      </c>
    </row>
    <row r="21" spans="2:22" ht="15" customHeight="1" x14ac:dyDescent="0.2">
      <c r="B21" s="41">
        <v>2</v>
      </c>
      <c r="C21" s="53" t="s">
        <v>143</v>
      </c>
      <c r="D21" s="54" t="s">
        <v>15</v>
      </c>
      <c r="E21" s="93" t="s">
        <v>16</v>
      </c>
      <c r="F21" s="55">
        <v>5751</v>
      </c>
      <c r="G21" s="53" t="s">
        <v>39</v>
      </c>
      <c r="H21" s="42">
        <v>1168.1199999999999</v>
      </c>
      <c r="I21" s="42">
        <v>1926.33</v>
      </c>
      <c r="J21" s="43">
        <v>1168.1199999999999</v>
      </c>
      <c r="K21" s="43">
        <v>1168.1199999999999</v>
      </c>
      <c r="L21" s="43">
        <v>1168.1199999999999</v>
      </c>
      <c r="M21" s="43">
        <v>1170.76</v>
      </c>
      <c r="N21" s="43">
        <v>1170.76</v>
      </c>
      <c r="O21" s="43">
        <v>1749.95</v>
      </c>
      <c r="P21" s="43">
        <v>1749.95</v>
      </c>
      <c r="Q21" s="43">
        <v>1926.33</v>
      </c>
      <c r="R21" s="43">
        <v>1926.33</v>
      </c>
      <c r="S21" s="42">
        <f t="shared" ref="S21:S52" si="0">MAX(J21:R21)*50%</f>
        <v>963.16499999999996</v>
      </c>
      <c r="T21" s="44">
        <f>H21/$H$60</f>
        <v>2.43070340555464E-3</v>
      </c>
      <c r="U21" s="42">
        <f t="shared" ref="U21:U40" si="1">U$11*T21</f>
        <v>1059.5629871874098</v>
      </c>
      <c r="V21" s="52">
        <f t="shared" ref="V21:V52" si="2">S21-U21</f>
        <v>-96.397987187409854</v>
      </c>
    </row>
    <row r="22" spans="2:22" ht="15" customHeight="1" x14ac:dyDescent="0.2">
      <c r="B22" s="41">
        <v>53</v>
      </c>
      <c r="C22" s="53" t="s">
        <v>243</v>
      </c>
      <c r="D22" s="55" t="s">
        <v>15</v>
      </c>
      <c r="E22" s="93" t="s">
        <v>16</v>
      </c>
      <c r="F22" s="55">
        <v>5751</v>
      </c>
      <c r="G22" s="53" t="s">
        <v>244</v>
      </c>
      <c r="H22" s="42">
        <v>46749.06</v>
      </c>
      <c r="I22" s="42">
        <v>59902.95</v>
      </c>
      <c r="J22" s="43">
        <v>46749.06</v>
      </c>
      <c r="K22" s="43">
        <v>46749.06</v>
      </c>
      <c r="L22" s="43">
        <v>46749.06</v>
      </c>
      <c r="M22" s="43">
        <v>46601.04</v>
      </c>
      <c r="N22" s="43">
        <v>46601.04</v>
      </c>
      <c r="O22" s="43">
        <v>113451.9</v>
      </c>
      <c r="P22" s="43">
        <v>113451.9</v>
      </c>
      <c r="Q22" s="43">
        <v>123260.71</v>
      </c>
      <c r="R22" s="43">
        <v>59902.95</v>
      </c>
      <c r="S22" s="42">
        <f t="shared" si="0"/>
        <v>61630.355000000003</v>
      </c>
      <c r="T22" s="44">
        <f>H22/$H$60</f>
        <v>9.7278618077319287E-2</v>
      </c>
      <c r="U22" s="42">
        <f t="shared" si="1"/>
        <v>42404.524930489548</v>
      </c>
      <c r="V22" s="52">
        <f t="shared" si="2"/>
        <v>19225.830069510455</v>
      </c>
    </row>
    <row r="23" spans="2:22" ht="15" customHeight="1" x14ac:dyDescent="0.2">
      <c r="B23" s="41">
        <v>84</v>
      </c>
      <c r="C23" s="53" t="s">
        <v>305</v>
      </c>
      <c r="D23" s="55" t="s">
        <v>15</v>
      </c>
      <c r="E23" s="93" t="s">
        <v>16</v>
      </c>
      <c r="F23" s="55">
        <v>5751</v>
      </c>
      <c r="G23" s="53" t="s">
        <v>306</v>
      </c>
      <c r="H23" s="42">
        <v>36156.18</v>
      </c>
      <c r="I23" s="42">
        <v>50913.42</v>
      </c>
      <c r="J23" s="43">
        <v>36156.18</v>
      </c>
      <c r="K23" s="43">
        <v>35640.19</v>
      </c>
      <c r="L23" s="43">
        <v>35124.199999999997</v>
      </c>
      <c r="M23" s="43">
        <v>34581.5</v>
      </c>
      <c r="N23" s="43">
        <v>34065.51</v>
      </c>
      <c r="O23" s="43">
        <v>54593.78</v>
      </c>
      <c r="P23" s="43">
        <v>53973.79</v>
      </c>
      <c r="Q23" s="43">
        <v>51259.73</v>
      </c>
      <c r="R23" s="43">
        <v>50913.42</v>
      </c>
      <c r="S23" s="42">
        <f t="shared" si="0"/>
        <v>27296.89</v>
      </c>
      <c r="T23" s="44">
        <f>H23/$H$60</f>
        <v>7.5236234169303293E-2</v>
      </c>
      <c r="U23" s="42">
        <f t="shared" si="1"/>
        <v>32796.074107185632</v>
      </c>
      <c r="V23" s="52">
        <f t="shared" si="2"/>
        <v>-5499.1841071856325</v>
      </c>
    </row>
    <row r="24" spans="2:22" ht="15" customHeight="1" x14ac:dyDescent="0.2">
      <c r="B24" s="41">
        <v>118</v>
      </c>
      <c r="C24" s="56" t="s">
        <v>385</v>
      </c>
      <c r="D24" s="54" t="s">
        <v>15</v>
      </c>
      <c r="E24" s="93" t="s">
        <v>16</v>
      </c>
      <c r="F24" s="55">
        <v>5751</v>
      </c>
      <c r="G24" s="53" t="s">
        <v>371</v>
      </c>
      <c r="H24" s="42">
        <v>13597.09</v>
      </c>
      <c r="I24" s="42">
        <v>26122.66</v>
      </c>
      <c r="J24" s="43">
        <v>13597.09</v>
      </c>
      <c r="K24" s="43">
        <v>13597.09</v>
      </c>
      <c r="L24" s="43">
        <v>13597.09</v>
      </c>
      <c r="M24" s="43">
        <v>13575.29</v>
      </c>
      <c r="N24" s="43">
        <v>13575.29</v>
      </c>
      <c r="O24" s="43">
        <v>26122.66</v>
      </c>
      <c r="P24" s="43">
        <v>26122.66</v>
      </c>
      <c r="Q24" s="43">
        <v>26122.66</v>
      </c>
      <c r="R24" s="43">
        <v>26122.66</v>
      </c>
      <c r="S24" s="42">
        <f t="shared" si="0"/>
        <v>13061.33</v>
      </c>
      <c r="T24" s="44">
        <f>H24/$H$60</f>
        <v>2.8293748046975431E-2</v>
      </c>
      <c r="U24" s="42">
        <f t="shared" si="1"/>
        <v>12333.470274848523</v>
      </c>
      <c r="V24" s="52">
        <f t="shared" si="2"/>
        <v>727.8597251514766</v>
      </c>
    </row>
    <row r="25" spans="2:22" ht="15" customHeight="1" x14ac:dyDescent="0.2">
      <c r="B25" s="41">
        <v>119</v>
      </c>
      <c r="C25" s="56" t="s">
        <v>386</v>
      </c>
      <c r="D25" s="54" t="s">
        <v>15</v>
      </c>
      <c r="E25" s="93" t="s">
        <v>16</v>
      </c>
      <c r="F25" s="55">
        <v>5751</v>
      </c>
      <c r="G25" s="53" t="s">
        <v>39</v>
      </c>
      <c r="H25" s="42">
        <v>4384.8</v>
      </c>
      <c r="I25" s="42">
        <v>8513.68</v>
      </c>
      <c r="J25" s="43">
        <v>4384.8</v>
      </c>
      <c r="K25" s="43">
        <v>4384.8</v>
      </c>
      <c r="L25" s="43">
        <v>4384.8</v>
      </c>
      <c r="M25" s="43">
        <v>4377.7700000000004</v>
      </c>
      <c r="N25" s="43">
        <v>4377.7700000000004</v>
      </c>
      <c r="O25" s="43">
        <v>8424.0499999999993</v>
      </c>
      <c r="P25" s="43">
        <v>8424.0499999999993</v>
      </c>
      <c r="Q25" s="43">
        <v>8513.68</v>
      </c>
      <c r="R25" s="43">
        <v>8513.68</v>
      </c>
      <c r="S25" s="42">
        <f t="shared" si="0"/>
        <v>4256.84</v>
      </c>
      <c r="T25" s="44">
        <f>H25/$H$60</f>
        <v>9.1241895461733266E-3</v>
      </c>
      <c r="U25" s="42">
        <f t="shared" si="1"/>
        <v>3977.3069429676357</v>
      </c>
      <c r="V25" s="52">
        <f t="shared" si="2"/>
        <v>279.53305703236447</v>
      </c>
    </row>
    <row r="26" spans="2:22" ht="15" customHeight="1" x14ac:dyDescent="0.2">
      <c r="B26" s="41">
        <v>3</v>
      </c>
      <c r="C26" s="53" t="s">
        <v>144</v>
      </c>
      <c r="D26" s="55" t="s">
        <v>90</v>
      </c>
      <c r="E26" s="90" t="s">
        <v>7</v>
      </c>
      <c r="F26" s="55" t="s">
        <v>8</v>
      </c>
      <c r="G26" s="53" t="s">
        <v>119</v>
      </c>
      <c r="H26" s="42">
        <v>89186.99</v>
      </c>
      <c r="I26" s="42">
        <v>141230.53</v>
      </c>
      <c r="J26" s="43">
        <v>89186.99</v>
      </c>
      <c r="K26" s="43">
        <v>87114.82</v>
      </c>
      <c r="L26" s="43">
        <v>84702.05</v>
      </c>
      <c r="M26" s="43">
        <v>84115.62</v>
      </c>
      <c r="N26" s="43">
        <v>81702.89</v>
      </c>
      <c r="O26" s="43">
        <v>139357.14000000001</v>
      </c>
      <c r="P26" s="43">
        <v>137983.66</v>
      </c>
      <c r="Q26" s="43">
        <v>142629.07</v>
      </c>
      <c r="R26" s="43">
        <v>141230.53</v>
      </c>
      <c r="S26" s="42">
        <f t="shared" si="0"/>
        <v>71314.535000000003</v>
      </c>
      <c r="T26" s="44">
        <f>H26/$H$60</f>
        <v>0.18558634414629288</v>
      </c>
      <c r="U26" s="42">
        <f t="shared" si="1"/>
        <v>80898.566536531915</v>
      </c>
      <c r="V26" s="52">
        <f t="shared" si="2"/>
        <v>-9584.0315365319111</v>
      </c>
    </row>
    <row r="27" spans="2:22" ht="15" customHeight="1" x14ac:dyDescent="0.2">
      <c r="B27" s="41">
        <v>4</v>
      </c>
      <c r="C27" s="53" t="s">
        <v>145</v>
      </c>
      <c r="D27" s="55" t="s">
        <v>90</v>
      </c>
      <c r="E27" s="90" t="s">
        <v>7</v>
      </c>
      <c r="F27" s="55" t="s">
        <v>8</v>
      </c>
      <c r="G27" s="53" t="s">
        <v>119</v>
      </c>
      <c r="H27" s="42">
        <v>28466.3</v>
      </c>
      <c r="I27" s="42">
        <v>45491.56</v>
      </c>
      <c r="J27" s="43">
        <v>28466.3</v>
      </c>
      <c r="K27" s="43">
        <v>28466.3</v>
      </c>
      <c r="L27" s="43">
        <v>28466.3</v>
      </c>
      <c r="M27" s="43">
        <v>28510.02</v>
      </c>
      <c r="N27" s="43">
        <v>28510.02</v>
      </c>
      <c r="O27" s="43">
        <v>45491.56</v>
      </c>
      <c r="P27" s="43">
        <v>45491.56</v>
      </c>
      <c r="Q27" s="43">
        <v>45491.56</v>
      </c>
      <c r="R27" s="43">
        <v>45491.56</v>
      </c>
      <c r="S27" s="42">
        <f t="shared" si="0"/>
        <v>22745.78</v>
      </c>
      <c r="T27" s="44">
        <f>H27/$H$60</f>
        <v>5.923460976058971E-2</v>
      </c>
      <c r="U27" s="42">
        <f t="shared" si="1"/>
        <v>25820.838494480846</v>
      </c>
      <c r="V27" s="52">
        <f t="shared" si="2"/>
        <v>-3075.058494480847</v>
      </c>
    </row>
    <row r="28" spans="2:22" ht="15" customHeight="1" x14ac:dyDescent="0.2">
      <c r="B28" s="41">
        <v>10</v>
      </c>
      <c r="C28" s="53" t="s">
        <v>155</v>
      </c>
      <c r="D28" s="55" t="s">
        <v>140</v>
      </c>
      <c r="E28" s="46" t="s">
        <v>38</v>
      </c>
      <c r="F28" s="55" t="s">
        <v>141</v>
      </c>
      <c r="G28" s="53" t="s">
        <v>156</v>
      </c>
      <c r="H28" s="42">
        <v>1146.5999999999999</v>
      </c>
      <c r="I28" s="42">
        <v>2621.8</v>
      </c>
      <c r="J28" s="43">
        <v>1146.5999999999999</v>
      </c>
      <c r="K28" s="43">
        <v>1302.21</v>
      </c>
      <c r="L28" s="43">
        <v>1302.21</v>
      </c>
      <c r="M28" s="43">
        <v>1305.05</v>
      </c>
      <c r="N28" s="43">
        <v>1305.05</v>
      </c>
      <c r="O28" s="43">
        <v>2621.8</v>
      </c>
      <c r="P28" s="43">
        <v>2621.8</v>
      </c>
      <c r="Q28" s="43">
        <v>2621.8</v>
      </c>
      <c r="R28" s="43">
        <v>2621.8</v>
      </c>
      <c r="S28" s="42">
        <f t="shared" si="0"/>
        <v>1310.9</v>
      </c>
      <c r="T28" s="44">
        <f>H28/$H$60</f>
        <v>2.3859231284533698E-3</v>
      </c>
      <c r="U28" s="42">
        <f t="shared" si="1"/>
        <v>1040.0429075001575</v>
      </c>
      <c r="V28" s="52">
        <f t="shared" si="2"/>
        <v>270.85709249984257</v>
      </c>
    </row>
    <row r="29" spans="2:22" ht="15" customHeight="1" x14ac:dyDescent="0.2">
      <c r="B29" s="41">
        <v>11</v>
      </c>
      <c r="C29" s="53" t="s">
        <v>157</v>
      </c>
      <c r="D29" s="55" t="s">
        <v>140</v>
      </c>
      <c r="E29" s="46" t="s">
        <v>38</v>
      </c>
      <c r="F29" s="55" t="s">
        <v>141</v>
      </c>
      <c r="G29" s="53" t="s">
        <v>158</v>
      </c>
      <c r="H29" s="42">
        <v>1004.64</v>
      </c>
      <c r="I29" s="42">
        <v>2307.1799999999998</v>
      </c>
      <c r="J29" s="43">
        <v>1004.64</v>
      </c>
      <c r="K29" s="43">
        <v>1004.64</v>
      </c>
      <c r="L29" s="43">
        <v>1004.64</v>
      </c>
      <c r="M29" s="43">
        <v>1006.97</v>
      </c>
      <c r="N29" s="43">
        <v>1006.97</v>
      </c>
      <c r="O29" s="43">
        <v>2307.1799999999998</v>
      </c>
      <c r="P29" s="43">
        <v>2307.1799999999998</v>
      </c>
      <c r="Q29" s="43">
        <v>2307.1799999999998</v>
      </c>
      <c r="R29" s="43">
        <v>2307.1799999999998</v>
      </c>
      <c r="S29" s="42">
        <f t="shared" si="0"/>
        <v>1153.5899999999999</v>
      </c>
      <c r="T29" s="44">
        <f>H29/$H$60</f>
        <v>2.0905231220734286E-3</v>
      </c>
      <c r="U29" s="42">
        <f t="shared" si="1"/>
        <v>911.27569038109039</v>
      </c>
      <c r="V29" s="52">
        <f t="shared" si="2"/>
        <v>242.31430961890953</v>
      </c>
    </row>
    <row r="30" spans="2:22" ht="15" customHeight="1" x14ac:dyDescent="0.2">
      <c r="B30" s="41">
        <v>12</v>
      </c>
      <c r="C30" s="53" t="s">
        <v>159</v>
      </c>
      <c r="D30" s="55" t="s">
        <v>140</v>
      </c>
      <c r="E30" s="46" t="s">
        <v>38</v>
      </c>
      <c r="F30" s="55" t="s">
        <v>141</v>
      </c>
      <c r="G30" s="53" t="s">
        <v>158</v>
      </c>
      <c r="H30" s="42">
        <v>1004.64</v>
      </c>
      <c r="I30" s="42">
        <v>2214.89</v>
      </c>
      <c r="J30" s="43">
        <v>1004.64</v>
      </c>
      <c r="K30" s="43">
        <v>1004.64</v>
      </c>
      <c r="L30" s="43">
        <v>1004.64</v>
      </c>
      <c r="M30" s="43">
        <v>1006.97</v>
      </c>
      <c r="N30" s="43">
        <v>1006.97</v>
      </c>
      <c r="O30" s="43">
        <v>2307.1799999999998</v>
      </c>
      <c r="P30" s="43">
        <v>2307.1799999999998</v>
      </c>
      <c r="Q30" s="43">
        <v>2214.89</v>
      </c>
      <c r="R30" s="43">
        <v>2214.89</v>
      </c>
      <c r="S30" s="42">
        <f t="shared" si="0"/>
        <v>1153.5899999999999</v>
      </c>
      <c r="T30" s="44">
        <f>H30/$H$60</f>
        <v>2.0905231220734286E-3</v>
      </c>
      <c r="U30" s="42">
        <f t="shared" si="1"/>
        <v>911.27569038109039</v>
      </c>
      <c r="V30" s="52">
        <f t="shared" si="2"/>
        <v>242.31430961890953</v>
      </c>
    </row>
    <row r="31" spans="2:22" ht="15" customHeight="1" x14ac:dyDescent="0.2">
      <c r="B31" s="41">
        <v>15</v>
      </c>
      <c r="C31" s="53" t="s">
        <v>166</v>
      </c>
      <c r="D31" s="55" t="s">
        <v>140</v>
      </c>
      <c r="E31" s="46" t="s">
        <v>38</v>
      </c>
      <c r="F31" s="55" t="s">
        <v>141</v>
      </c>
      <c r="G31" s="53" t="s">
        <v>167</v>
      </c>
      <c r="H31" s="42">
        <v>48614.26</v>
      </c>
      <c r="I31" s="42">
        <v>48027.98</v>
      </c>
      <c r="J31" s="43">
        <v>48614.26</v>
      </c>
      <c r="K31" s="43">
        <v>47151.31</v>
      </c>
      <c r="L31" s="43">
        <v>45688.36</v>
      </c>
      <c r="M31" s="43">
        <v>45603.99</v>
      </c>
      <c r="N31" s="43">
        <v>44229.18</v>
      </c>
      <c r="O31" s="43">
        <v>59050.46</v>
      </c>
      <c r="P31" s="43">
        <v>57143.5</v>
      </c>
      <c r="Q31" s="43">
        <v>49100.73</v>
      </c>
      <c r="R31" s="43">
        <v>48027.98</v>
      </c>
      <c r="S31" s="42">
        <f t="shared" si="0"/>
        <v>29525.23</v>
      </c>
      <c r="T31" s="44">
        <f>H31/$H$60</f>
        <v>0.10115985287514873</v>
      </c>
      <c r="U31" s="42">
        <f t="shared" si="1"/>
        <v>44096.386112304739</v>
      </c>
      <c r="V31" s="52">
        <f t="shared" si="2"/>
        <v>-14571.15611230474</v>
      </c>
    </row>
    <row r="32" spans="2:22" ht="15" customHeight="1" x14ac:dyDescent="0.2">
      <c r="B32" s="41">
        <v>31</v>
      </c>
      <c r="C32" s="53" t="s">
        <v>202</v>
      </c>
      <c r="D32" s="55" t="s">
        <v>140</v>
      </c>
      <c r="E32" s="46" t="s">
        <v>38</v>
      </c>
      <c r="F32" s="55" t="s">
        <v>141</v>
      </c>
      <c r="G32" s="53" t="s">
        <v>203</v>
      </c>
      <c r="H32" s="42">
        <v>27817.23</v>
      </c>
      <c r="I32" s="42">
        <v>32070.95</v>
      </c>
      <c r="J32" s="43">
        <v>27817.23</v>
      </c>
      <c r="K32" s="43">
        <v>27195.98</v>
      </c>
      <c r="L32" s="43">
        <v>26264.12</v>
      </c>
      <c r="M32" s="43">
        <v>26188.14</v>
      </c>
      <c r="N32" s="43">
        <v>25256.27</v>
      </c>
      <c r="O32" s="43">
        <v>34805.769999999997</v>
      </c>
      <c r="P32" s="43">
        <v>33556.410000000003</v>
      </c>
      <c r="Q32" s="43">
        <v>32884.68</v>
      </c>
      <c r="R32" s="43">
        <v>32070.95</v>
      </c>
      <c r="S32" s="42">
        <f t="shared" si="0"/>
        <v>17402.884999999998</v>
      </c>
      <c r="T32" s="44">
        <f>H32/$H$60</f>
        <v>5.7883980835955813E-2</v>
      </c>
      <c r="U32" s="42">
        <f t="shared" si="1"/>
        <v>25232.0885817204</v>
      </c>
      <c r="V32" s="52">
        <f t="shared" si="2"/>
        <v>-7829.2035817204014</v>
      </c>
    </row>
    <row r="33" spans="2:23" ht="15" customHeight="1" x14ac:dyDescent="0.2">
      <c r="B33" s="41">
        <v>52</v>
      </c>
      <c r="C33" s="53" t="s">
        <v>241</v>
      </c>
      <c r="D33" s="55" t="s">
        <v>140</v>
      </c>
      <c r="E33" s="46" t="s">
        <v>38</v>
      </c>
      <c r="F33" s="55" t="s">
        <v>141</v>
      </c>
      <c r="G33" s="53" t="s">
        <v>242</v>
      </c>
      <c r="H33" s="42">
        <v>8870.4</v>
      </c>
      <c r="I33" s="42">
        <v>25988.02</v>
      </c>
      <c r="J33" s="43">
        <v>8870.4</v>
      </c>
      <c r="K33" s="43">
        <v>8870.4</v>
      </c>
      <c r="L33" s="43">
        <v>8870.4</v>
      </c>
      <c r="M33" s="43">
        <v>8894.51</v>
      </c>
      <c r="N33" s="43">
        <v>8728.65</v>
      </c>
      <c r="O33" s="43">
        <v>24502.35</v>
      </c>
      <c r="P33" s="43">
        <v>24502.35</v>
      </c>
      <c r="Q33" s="43">
        <v>25988.02</v>
      </c>
      <c r="R33" s="43">
        <v>25988.02</v>
      </c>
      <c r="S33" s="42">
        <f t="shared" si="0"/>
        <v>12994.01</v>
      </c>
      <c r="T33" s="44">
        <f>H33/$H$60</f>
        <v>1.8458130576166729E-2</v>
      </c>
      <c r="U33" s="42">
        <f t="shared" si="1"/>
        <v>8046.0462294517683</v>
      </c>
      <c r="V33" s="52">
        <f t="shared" si="2"/>
        <v>4947.9637705482319</v>
      </c>
    </row>
    <row r="34" spans="2:23" ht="15" customHeight="1" x14ac:dyDescent="0.2">
      <c r="B34" s="41">
        <v>82</v>
      </c>
      <c r="C34" s="53" t="s">
        <v>300</v>
      </c>
      <c r="D34" s="55" t="s">
        <v>301</v>
      </c>
      <c r="E34" s="46" t="s">
        <v>38</v>
      </c>
      <c r="F34" s="55" t="s">
        <v>141</v>
      </c>
      <c r="G34" s="53" t="s">
        <v>302</v>
      </c>
      <c r="H34" s="42">
        <v>2575.8000000000002</v>
      </c>
      <c r="I34" s="42">
        <v>93300.02</v>
      </c>
      <c r="J34" s="43">
        <v>2575.8000000000002</v>
      </c>
      <c r="K34" s="43">
        <v>2575.8000000000002</v>
      </c>
      <c r="L34" s="43">
        <v>2575.8000000000002</v>
      </c>
      <c r="M34" s="43">
        <v>2574.27</v>
      </c>
      <c r="N34" s="43">
        <v>79020.3</v>
      </c>
      <c r="O34" s="43">
        <v>96628.69</v>
      </c>
      <c r="P34" s="43">
        <v>96628.69</v>
      </c>
      <c r="Q34" s="43">
        <v>93300.02</v>
      </c>
      <c r="R34" s="43">
        <v>93300.02</v>
      </c>
      <c r="S34" s="42">
        <f t="shared" si="0"/>
        <v>48314.345000000001</v>
      </c>
      <c r="T34" s="44">
        <f>H34/$H$60</f>
        <v>5.3598995240451688E-3</v>
      </c>
      <c r="U34" s="42">
        <f t="shared" si="1"/>
        <v>2336.4229209304954</v>
      </c>
      <c r="V34" s="52">
        <f t="shared" si="2"/>
        <v>45977.922079069504</v>
      </c>
    </row>
    <row r="35" spans="2:23" ht="15" customHeight="1" x14ac:dyDescent="0.2">
      <c r="B35" s="41">
        <v>83</v>
      </c>
      <c r="C35" s="53" t="s">
        <v>303</v>
      </c>
      <c r="D35" s="55" t="s">
        <v>140</v>
      </c>
      <c r="E35" s="46" t="s">
        <v>38</v>
      </c>
      <c r="F35" s="55" t="s">
        <v>141</v>
      </c>
      <c r="G35" s="53" t="s">
        <v>304</v>
      </c>
      <c r="H35" s="42">
        <v>14479.92</v>
      </c>
      <c r="I35" s="42">
        <v>22531.48</v>
      </c>
      <c r="J35" s="43">
        <v>14479.92</v>
      </c>
      <c r="K35" s="43">
        <v>14479.92</v>
      </c>
      <c r="L35" s="43">
        <v>14479.92</v>
      </c>
      <c r="M35" s="43">
        <v>14491.23</v>
      </c>
      <c r="N35" s="43">
        <v>3555.66</v>
      </c>
      <c r="O35" s="43">
        <v>22531.48</v>
      </c>
      <c r="P35" s="43">
        <v>22531.48</v>
      </c>
      <c r="Q35" s="43">
        <v>22531.48</v>
      </c>
      <c r="R35" s="43">
        <v>22531.48</v>
      </c>
      <c r="S35" s="42">
        <f t="shared" si="0"/>
        <v>11265.74</v>
      </c>
      <c r="T35" s="44">
        <f>H35/$H$60</f>
        <v>3.0130800650753985E-2</v>
      </c>
      <c r="U35" s="42">
        <f t="shared" si="1"/>
        <v>13134.256146144848</v>
      </c>
      <c r="V35" s="52">
        <f t="shared" si="2"/>
        <v>-1868.5161461448479</v>
      </c>
    </row>
    <row r="36" spans="2:23" ht="15" customHeight="1" x14ac:dyDescent="0.2">
      <c r="B36" s="41">
        <v>17</v>
      </c>
      <c r="C36" s="53" t="s">
        <v>172</v>
      </c>
      <c r="D36" s="55" t="s">
        <v>102</v>
      </c>
      <c r="E36" s="91" t="s">
        <v>103</v>
      </c>
      <c r="F36" s="55" t="s">
        <v>104</v>
      </c>
      <c r="G36" s="53" t="s">
        <v>120</v>
      </c>
      <c r="H36" s="42">
        <v>1303.8499999999999</v>
      </c>
      <c r="I36" s="42">
        <v>28480.44</v>
      </c>
      <c r="J36" s="43">
        <v>1303.8499999999999</v>
      </c>
      <c r="K36" s="43">
        <v>1303.8499999999999</v>
      </c>
      <c r="L36" s="43">
        <v>1303.8499999999999</v>
      </c>
      <c r="M36" s="43">
        <v>1302.77</v>
      </c>
      <c r="N36" s="43">
        <v>1302.77</v>
      </c>
      <c r="O36" s="43">
        <v>29572.32</v>
      </c>
      <c r="P36" s="43">
        <v>29572.32</v>
      </c>
      <c r="Q36" s="43">
        <v>28480.44</v>
      </c>
      <c r="R36" s="43">
        <v>28480.44</v>
      </c>
      <c r="S36" s="42">
        <f t="shared" si="0"/>
        <v>14786.16</v>
      </c>
      <c r="T36" s="44">
        <f>H36/$H$60</f>
        <v>2.7131396049484792E-3</v>
      </c>
      <c r="U36" s="42">
        <f t="shared" si="1"/>
        <v>1182.6791775196934</v>
      </c>
      <c r="V36" s="52">
        <f t="shared" si="2"/>
        <v>13603.480822480306</v>
      </c>
    </row>
    <row r="37" spans="2:23" ht="15" customHeight="1" x14ac:dyDescent="0.2">
      <c r="B37" s="45">
        <v>18</v>
      </c>
      <c r="C37" s="46" t="s">
        <v>173</v>
      </c>
      <c r="D37" s="47" t="s">
        <v>102</v>
      </c>
      <c r="E37" s="91" t="s">
        <v>103</v>
      </c>
      <c r="F37" s="47" t="s">
        <v>104</v>
      </c>
      <c r="G37" s="46" t="s">
        <v>120</v>
      </c>
      <c r="H37" s="49">
        <v>31110.45</v>
      </c>
      <c r="I37" s="49">
        <v>15574.56</v>
      </c>
      <c r="J37" s="59">
        <v>31110.45</v>
      </c>
      <c r="K37" s="59">
        <v>30323.83</v>
      </c>
      <c r="L37" s="59">
        <v>29241.27</v>
      </c>
      <c r="M37" s="59">
        <v>29209.58</v>
      </c>
      <c r="N37" s="59">
        <v>28127.040000000001</v>
      </c>
      <c r="O37" s="59">
        <v>16237.16</v>
      </c>
      <c r="P37" s="59">
        <v>15811.1</v>
      </c>
      <c r="Q37" s="59">
        <v>16055.11</v>
      </c>
      <c r="R37" s="59">
        <v>15574.56</v>
      </c>
      <c r="S37" s="49">
        <f t="shared" si="0"/>
        <v>15555.225</v>
      </c>
      <c r="T37" s="48">
        <f>H37/$H$60</f>
        <v>6.47367366052609E-2</v>
      </c>
      <c r="U37" s="49">
        <f t="shared" si="1"/>
        <v>28219.259438023968</v>
      </c>
      <c r="V37" s="52">
        <f t="shared" si="2"/>
        <v>-12664.034438023968</v>
      </c>
      <c r="W37" s="60"/>
    </row>
    <row r="38" spans="2:23" ht="15" customHeight="1" x14ac:dyDescent="0.2">
      <c r="B38" s="41">
        <v>22</v>
      </c>
      <c r="C38" s="53" t="s">
        <v>183</v>
      </c>
      <c r="D38" s="55" t="s">
        <v>17</v>
      </c>
      <c r="E38" s="92" t="s">
        <v>18</v>
      </c>
      <c r="F38" s="55" t="s">
        <v>19</v>
      </c>
      <c r="G38" s="53" t="s">
        <v>184</v>
      </c>
      <c r="H38" s="43">
        <v>23139.1</v>
      </c>
      <c r="I38" s="43">
        <v>43455.55</v>
      </c>
      <c r="J38" s="43">
        <v>50256.41</v>
      </c>
      <c r="K38" s="43">
        <v>48308.27</v>
      </c>
      <c r="L38" s="43">
        <v>48308.27</v>
      </c>
      <c r="M38" s="43">
        <v>43596.49</v>
      </c>
      <c r="N38" s="43">
        <v>43596.49</v>
      </c>
      <c r="O38" s="43">
        <v>44811.01</v>
      </c>
      <c r="P38" s="43">
        <v>44811.01</v>
      </c>
      <c r="Q38" s="43">
        <v>43455.55</v>
      </c>
      <c r="R38" s="43">
        <v>43455.55</v>
      </c>
      <c r="S38" s="42">
        <f t="shared" si="0"/>
        <v>25128.205000000002</v>
      </c>
      <c r="T38" s="44">
        <f>H38/$H$60</f>
        <v>4.8149410310130265E-2</v>
      </c>
      <c r="U38" s="42">
        <f t="shared" si="1"/>
        <v>20988.711704985952</v>
      </c>
      <c r="V38" s="52">
        <f t="shared" si="2"/>
        <v>4139.4932950140501</v>
      </c>
    </row>
    <row r="39" spans="2:23" ht="15" customHeight="1" x14ac:dyDescent="0.2">
      <c r="B39" s="41">
        <v>90</v>
      </c>
      <c r="C39" s="53" t="s">
        <v>315</v>
      </c>
      <c r="D39" s="55" t="s">
        <v>316</v>
      </c>
      <c r="E39" s="53" t="s">
        <v>72</v>
      </c>
      <c r="F39" s="55" t="s">
        <v>317</v>
      </c>
      <c r="G39" s="53" t="s">
        <v>39</v>
      </c>
      <c r="H39" s="42">
        <v>1128.5999999999999</v>
      </c>
      <c r="I39" s="42">
        <v>2026.02</v>
      </c>
      <c r="J39" s="43">
        <v>1128.5999999999999</v>
      </c>
      <c r="K39" s="43">
        <v>1128.5999999999999</v>
      </c>
      <c r="L39" s="43">
        <v>1128.5999999999999</v>
      </c>
      <c r="M39" s="43">
        <v>1125.9000000000001</v>
      </c>
      <c r="N39" s="43">
        <v>1125.9000000000001</v>
      </c>
      <c r="O39" s="43">
        <v>1999.67</v>
      </c>
      <c r="P39" s="43">
        <v>1999.67</v>
      </c>
      <c r="Q39" s="43">
        <v>2026.02</v>
      </c>
      <c r="R39" s="43">
        <v>2026.02</v>
      </c>
      <c r="S39" s="42">
        <f t="shared" si="0"/>
        <v>1013.01</v>
      </c>
      <c r="T39" s="44">
        <f>H39/$H$60</f>
        <v>2.3484675063426418E-3</v>
      </c>
      <c r="U39" s="42">
        <f t="shared" si="1"/>
        <v>1023.715703300783</v>
      </c>
      <c r="V39" s="52">
        <f t="shared" si="2"/>
        <v>-10.705703300783057</v>
      </c>
    </row>
    <row r="40" spans="2:23" ht="15" customHeight="1" x14ac:dyDescent="0.2">
      <c r="B40" s="41">
        <v>117</v>
      </c>
      <c r="C40" s="53" t="s">
        <v>370</v>
      </c>
      <c r="D40" s="55" t="s">
        <v>87</v>
      </c>
      <c r="E40" s="53" t="s">
        <v>25</v>
      </c>
      <c r="F40" s="55" t="s">
        <v>88</v>
      </c>
      <c r="G40" s="53" t="s">
        <v>39</v>
      </c>
      <c r="H40" s="42">
        <v>21816.99</v>
      </c>
      <c r="I40" s="42">
        <v>28434.36</v>
      </c>
      <c r="J40" s="43">
        <v>22240.94</v>
      </c>
      <c r="K40" s="43">
        <v>21916.84</v>
      </c>
      <c r="L40" s="43">
        <v>21430.69</v>
      </c>
      <c r="M40" s="43">
        <v>21413.08</v>
      </c>
      <c r="N40" s="43">
        <v>20926.93</v>
      </c>
      <c r="O40" s="43">
        <v>32210.240000000002</v>
      </c>
      <c r="P40" s="43">
        <v>31419.83</v>
      </c>
      <c r="Q40" s="43">
        <v>28887.97</v>
      </c>
      <c r="R40" s="43">
        <v>28434.36</v>
      </c>
      <c r="S40" s="42">
        <f t="shared" si="0"/>
        <v>16105.12</v>
      </c>
      <c r="T40" s="44">
        <f>H40/$H$60</f>
        <v>4.5398274057418357E-2</v>
      </c>
      <c r="U40" s="42">
        <f t="shared" si="1"/>
        <v>19789.469485872898</v>
      </c>
      <c r="V40" s="52">
        <f t="shared" si="2"/>
        <v>-3684.3494858728973</v>
      </c>
    </row>
    <row r="41" spans="2:23" ht="15" customHeight="1" x14ac:dyDescent="0.2">
      <c r="B41" s="41"/>
      <c r="C41" s="53"/>
      <c r="D41" s="55"/>
      <c r="E41" s="53"/>
      <c r="F41" s="55"/>
      <c r="G41" s="53"/>
      <c r="H41" s="42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2"/>
      <c r="T41" s="44"/>
      <c r="U41" s="42"/>
      <c r="V41" s="52"/>
    </row>
    <row r="42" spans="2:23" ht="15" customHeight="1" x14ac:dyDescent="0.2">
      <c r="B42" s="41"/>
      <c r="C42" s="104" t="s">
        <v>400</v>
      </c>
      <c r="D42" s="55"/>
      <c r="E42" s="53"/>
      <c r="F42" s="55"/>
      <c r="G42" s="53"/>
      <c r="H42" s="42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2"/>
      <c r="T42" s="44"/>
      <c r="U42" s="42"/>
      <c r="V42" s="52"/>
    </row>
    <row r="43" spans="2:23" s="28" customFormat="1" ht="24" customHeight="1" x14ac:dyDescent="0.25">
      <c r="B43" s="72" t="s">
        <v>20</v>
      </c>
      <c r="C43" s="71" t="s">
        <v>21</v>
      </c>
      <c r="D43" s="71" t="s">
        <v>372</v>
      </c>
      <c r="E43" s="72" t="s">
        <v>22</v>
      </c>
      <c r="F43" s="72" t="s">
        <v>0</v>
      </c>
      <c r="G43" s="72" t="s">
        <v>23</v>
      </c>
      <c r="H43" s="73" t="s">
        <v>396</v>
      </c>
      <c r="I43" s="73" t="s">
        <v>395</v>
      </c>
      <c r="J43" s="74" t="s">
        <v>373</v>
      </c>
      <c r="K43" s="74"/>
      <c r="L43" s="74"/>
      <c r="M43" s="74"/>
      <c r="N43" s="74"/>
      <c r="O43" s="74"/>
      <c r="P43" s="74"/>
      <c r="Q43" s="74"/>
      <c r="R43" s="74"/>
      <c r="S43" s="84" t="s">
        <v>397</v>
      </c>
      <c r="T43" s="86" t="s">
        <v>394</v>
      </c>
      <c r="U43" s="88" t="s">
        <v>130</v>
      </c>
      <c r="V43" s="51"/>
    </row>
    <row r="44" spans="2:23" s="28" customFormat="1" ht="75.75" customHeight="1" x14ac:dyDescent="0.25">
      <c r="B44" s="72"/>
      <c r="C44" s="71"/>
      <c r="D44" s="71"/>
      <c r="E44" s="72"/>
      <c r="F44" s="72"/>
      <c r="G44" s="72"/>
      <c r="H44" s="73"/>
      <c r="I44" s="73"/>
      <c r="J44" s="40" t="s">
        <v>375</v>
      </c>
      <c r="K44" s="40" t="s">
        <v>374</v>
      </c>
      <c r="L44" s="40" t="s">
        <v>393</v>
      </c>
      <c r="M44" s="40" t="s">
        <v>392</v>
      </c>
      <c r="N44" s="40" t="s">
        <v>391</v>
      </c>
      <c r="O44" s="40" t="s">
        <v>390</v>
      </c>
      <c r="P44" s="40" t="s">
        <v>389</v>
      </c>
      <c r="Q44" s="40" t="s">
        <v>388</v>
      </c>
      <c r="R44" s="40" t="s">
        <v>387</v>
      </c>
      <c r="S44" s="85"/>
      <c r="T44" s="87"/>
      <c r="U44" s="89"/>
      <c r="V44" s="51"/>
      <c r="W44" s="28" t="s">
        <v>401</v>
      </c>
    </row>
    <row r="45" spans="2:23" ht="15" customHeight="1" x14ac:dyDescent="0.2">
      <c r="B45" s="109">
        <v>21</v>
      </c>
      <c r="C45" s="53" t="s">
        <v>180</v>
      </c>
      <c r="D45" s="55" t="s">
        <v>181</v>
      </c>
      <c r="E45" s="53" t="s">
        <v>47</v>
      </c>
      <c r="F45" s="55" t="s">
        <v>182</v>
      </c>
      <c r="G45" s="53" t="s">
        <v>39</v>
      </c>
      <c r="H45" s="42">
        <v>1185.9100000000001</v>
      </c>
      <c r="I45" s="42">
        <v>8526.56</v>
      </c>
      <c r="J45" s="43">
        <v>1185.9100000000001</v>
      </c>
      <c r="K45" s="43">
        <v>1185.9100000000001</v>
      </c>
      <c r="L45" s="43">
        <v>1185.9100000000001</v>
      </c>
      <c r="M45" s="43">
        <v>1184.33</v>
      </c>
      <c r="N45" s="43">
        <v>1184.33</v>
      </c>
      <c r="O45" s="43">
        <v>8970.57</v>
      </c>
      <c r="P45" s="43">
        <v>8738.01</v>
      </c>
      <c r="Q45" s="43">
        <v>8680.17</v>
      </c>
      <c r="R45" s="43">
        <v>8526.56</v>
      </c>
      <c r="S45" s="42">
        <f t="shared" si="0"/>
        <v>4485.2849999999999</v>
      </c>
      <c r="T45" s="44">
        <f>H45/'DATO CEM'!$H$139</f>
        <v>1.5369018704141512E-3</v>
      </c>
      <c r="U45" s="42">
        <f t="shared" ref="U45:U55" si="3">U$11*T45</f>
        <v>669.94777442143561</v>
      </c>
      <c r="V45" s="52">
        <f t="shared" si="2"/>
        <v>3815.3372255785644</v>
      </c>
      <c r="W45" s="110">
        <f>U45*0.2</f>
        <v>133.98955488428712</v>
      </c>
    </row>
    <row r="46" spans="2:23" ht="15" customHeight="1" x14ac:dyDescent="0.2">
      <c r="B46" s="109">
        <v>36</v>
      </c>
      <c r="C46" s="53" t="s">
        <v>210</v>
      </c>
      <c r="D46" s="98" t="s">
        <v>94</v>
      </c>
      <c r="E46" s="53" t="s">
        <v>30</v>
      </c>
      <c r="F46" s="55" t="s">
        <v>95</v>
      </c>
      <c r="G46" s="53" t="s">
        <v>39</v>
      </c>
      <c r="H46" s="42">
        <v>9287.1299999999992</v>
      </c>
      <c r="I46" s="42">
        <v>10662.96</v>
      </c>
      <c r="J46" s="43">
        <v>9287.1299999999992</v>
      </c>
      <c r="K46" s="43">
        <v>8971.26</v>
      </c>
      <c r="L46" s="43">
        <v>8655.39</v>
      </c>
      <c r="M46" s="43">
        <v>8621.89</v>
      </c>
      <c r="N46" s="43">
        <v>8411.32</v>
      </c>
      <c r="O46" s="43">
        <v>11077.44</v>
      </c>
      <c r="P46" s="43">
        <v>10807.16</v>
      </c>
      <c r="Q46" s="43">
        <v>10937.18</v>
      </c>
      <c r="R46" s="43">
        <v>10662.96</v>
      </c>
      <c r="S46" s="42">
        <f t="shared" si="0"/>
        <v>5538.72</v>
      </c>
      <c r="T46" s="44">
        <f>H46/'DATO CEM'!$H$139</f>
        <v>1.203582689055609E-2</v>
      </c>
      <c r="U46" s="42">
        <f t="shared" si="3"/>
        <v>5246.512867133717</v>
      </c>
      <c r="V46" s="52">
        <f t="shared" si="2"/>
        <v>292.20713286628325</v>
      </c>
      <c r="W46" s="110">
        <f t="shared" ref="W46:W59" si="4">U46*0.2</f>
        <v>1049.3025734267435</v>
      </c>
    </row>
    <row r="47" spans="2:23" ht="15" customHeight="1" x14ac:dyDescent="0.2">
      <c r="B47" s="109">
        <v>44</v>
      </c>
      <c r="C47" s="46" t="s">
        <v>225</v>
      </c>
      <c r="D47" s="47" t="s">
        <v>226</v>
      </c>
      <c r="E47" s="46" t="s">
        <v>54</v>
      </c>
      <c r="F47" s="47" t="s">
        <v>227</v>
      </c>
      <c r="G47" s="46" t="s">
        <v>39</v>
      </c>
      <c r="H47" s="49">
        <v>4272.1899999999996</v>
      </c>
      <c r="I47" s="49">
        <v>2982.77</v>
      </c>
      <c r="J47" s="59">
        <v>4272.1899999999996</v>
      </c>
      <c r="K47" s="59">
        <v>4058.45</v>
      </c>
      <c r="L47" s="59">
        <v>3844.7</v>
      </c>
      <c r="M47" s="59">
        <v>3842.7</v>
      </c>
      <c r="N47" s="59">
        <v>3671.71</v>
      </c>
      <c r="O47" s="59">
        <v>2929.32</v>
      </c>
      <c r="P47" s="59">
        <v>2786.19</v>
      </c>
      <c r="Q47" s="59">
        <v>3119.47</v>
      </c>
      <c r="R47" s="59">
        <v>2982.77</v>
      </c>
      <c r="S47" s="49">
        <f t="shared" si="0"/>
        <v>2136.0949999999998</v>
      </c>
      <c r="T47" s="44">
        <f>H47/'DATO CEM'!$H$139</f>
        <v>5.5366231853721031E-3</v>
      </c>
      <c r="U47" s="49">
        <f t="shared" si="3"/>
        <v>2413.458173390487</v>
      </c>
      <c r="V47" s="52">
        <f t="shared" si="2"/>
        <v>-277.36317339048719</v>
      </c>
      <c r="W47" s="110">
        <f t="shared" si="4"/>
        <v>482.69163467809744</v>
      </c>
    </row>
    <row r="48" spans="2:23" ht="15" customHeight="1" x14ac:dyDescent="0.2">
      <c r="B48" s="109">
        <v>45</v>
      </c>
      <c r="C48" s="53" t="s">
        <v>228</v>
      </c>
      <c r="D48" s="55" t="s">
        <v>229</v>
      </c>
      <c r="E48" s="95" t="s">
        <v>55</v>
      </c>
      <c r="F48" s="55" t="s">
        <v>230</v>
      </c>
      <c r="G48" s="53" t="s">
        <v>39</v>
      </c>
      <c r="H48" s="42">
        <v>4292.3599999999997</v>
      </c>
      <c r="I48" s="42">
        <v>6522.36</v>
      </c>
      <c r="J48" s="43">
        <v>4292.3599999999997</v>
      </c>
      <c r="K48" s="43">
        <v>4080.65</v>
      </c>
      <c r="L48" s="43">
        <v>3868.93</v>
      </c>
      <c r="M48" s="43">
        <v>3836.04</v>
      </c>
      <c r="N48" s="43">
        <v>3677.26</v>
      </c>
      <c r="O48" s="43">
        <v>6569.31</v>
      </c>
      <c r="P48" s="43">
        <v>6569.31</v>
      </c>
      <c r="Q48" s="43">
        <v>6522.36</v>
      </c>
      <c r="R48" s="43">
        <v>6522.36</v>
      </c>
      <c r="S48" s="42">
        <f t="shared" si="0"/>
        <v>3284.6550000000002</v>
      </c>
      <c r="T48" s="44">
        <f>H48/'DATO CEM'!$H$139</f>
        <v>5.5627628677478768E-3</v>
      </c>
      <c r="U48" s="42">
        <f t="shared" si="3"/>
        <v>2424.8526692713554</v>
      </c>
      <c r="V48" s="52">
        <f t="shared" si="2"/>
        <v>859.80233072864485</v>
      </c>
      <c r="W48" s="110">
        <f t="shared" si="4"/>
        <v>484.97053385427108</v>
      </c>
    </row>
    <row r="49" spans="2:23" ht="15" customHeight="1" x14ac:dyDescent="0.2">
      <c r="B49" s="109">
        <v>46</v>
      </c>
      <c r="C49" s="53" t="s">
        <v>231</v>
      </c>
      <c r="D49" s="55" t="s">
        <v>229</v>
      </c>
      <c r="E49" s="96"/>
      <c r="F49" s="55" t="s">
        <v>230</v>
      </c>
      <c r="G49" s="53" t="s">
        <v>39</v>
      </c>
      <c r="H49" s="42">
        <v>4697.3</v>
      </c>
      <c r="I49" s="42">
        <v>12465.45</v>
      </c>
      <c r="J49" s="43">
        <v>4697.3</v>
      </c>
      <c r="K49" s="43">
        <v>4457.82</v>
      </c>
      <c r="L49" s="43">
        <v>4218.34</v>
      </c>
      <c r="M49" s="43">
        <v>4182.33</v>
      </c>
      <c r="N49" s="43">
        <v>3990.75</v>
      </c>
      <c r="O49" s="43">
        <v>12856.18</v>
      </c>
      <c r="P49" s="43">
        <v>12856.18</v>
      </c>
      <c r="Q49" s="43">
        <v>12465.45</v>
      </c>
      <c r="R49" s="43">
        <v>12465.45</v>
      </c>
      <c r="S49" s="42">
        <f t="shared" si="0"/>
        <v>6428.09</v>
      </c>
      <c r="T49" s="44">
        <f>H49/'DATO CEM'!$H$139</f>
        <v>6.0875523065800881E-3</v>
      </c>
      <c r="U49" s="42">
        <f t="shared" si="3"/>
        <v>2653.6125682301436</v>
      </c>
      <c r="V49" s="52">
        <f t="shared" si="2"/>
        <v>3774.4774317698566</v>
      </c>
      <c r="W49" s="110">
        <f t="shared" si="4"/>
        <v>530.72251364602869</v>
      </c>
    </row>
    <row r="50" spans="2:23" ht="15" customHeight="1" x14ac:dyDescent="0.2">
      <c r="B50" s="109">
        <v>66</v>
      </c>
      <c r="C50" s="53" t="s">
        <v>268</v>
      </c>
      <c r="D50" s="55" t="s">
        <v>229</v>
      </c>
      <c r="E50" s="96"/>
      <c r="F50" s="55" t="s">
        <v>230</v>
      </c>
      <c r="G50" s="53" t="s">
        <v>39</v>
      </c>
      <c r="H50" s="42">
        <v>1322.46</v>
      </c>
      <c r="I50" s="42">
        <v>2094.1799999999998</v>
      </c>
      <c r="J50" s="43">
        <v>1322.46</v>
      </c>
      <c r="K50" s="43">
        <v>1322.46</v>
      </c>
      <c r="L50" s="43">
        <v>1322.46</v>
      </c>
      <c r="M50" s="43">
        <v>1320.4</v>
      </c>
      <c r="N50" s="43">
        <v>1320.4</v>
      </c>
      <c r="O50" s="43">
        <v>2094.1799999999998</v>
      </c>
      <c r="P50" s="43">
        <v>2094.1799999999998</v>
      </c>
      <c r="Q50" s="43">
        <v>2094.1799999999998</v>
      </c>
      <c r="R50" s="43">
        <v>2094.1799999999998</v>
      </c>
      <c r="S50" s="42">
        <f t="shared" si="0"/>
        <v>1047.0899999999999</v>
      </c>
      <c r="T50" s="44">
        <f>H50/'DATO CEM'!$H$139</f>
        <v>1.7138663537265883E-3</v>
      </c>
      <c r="U50" s="42">
        <f t="shared" si="3"/>
        <v>747.08800310425897</v>
      </c>
      <c r="V50" s="52">
        <f t="shared" si="2"/>
        <v>300.00199689574094</v>
      </c>
      <c r="W50" s="110">
        <f t="shared" si="4"/>
        <v>149.4176006208518</v>
      </c>
    </row>
    <row r="51" spans="2:23" ht="15" customHeight="1" x14ac:dyDescent="0.2">
      <c r="B51" s="109">
        <v>102</v>
      </c>
      <c r="C51" s="53" t="s">
        <v>342</v>
      </c>
      <c r="D51" s="55" t="s">
        <v>229</v>
      </c>
      <c r="E51" s="97"/>
      <c r="F51" s="55" t="s">
        <v>230</v>
      </c>
      <c r="G51" s="53" t="s">
        <v>39</v>
      </c>
      <c r="H51" s="42">
        <v>1085.4000000000001</v>
      </c>
      <c r="I51" s="42">
        <v>2047.1</v>
      </c>
      <c r="J51" s="43">
        <v>1085.4000000000001</v>
      </c>
      <c r="K51" s="43">
        <v>1085.4000000000001</v>
      </c>
      <c r="L51" s="43">
        <v>1085.4000000000001</v>
      </c>
      <c r="M51" s="43">
        <v>1084.55</v>
      </c>
      <c r="N51" s="43">
        <v>1084.55</v>
      </c>
      <c r="O51" s="43">
        <v>1965.21</v>
      </c>
      <c r="P51" s="43">
        <v>1965.21</v>
      </c>
      <c r="Q51" s="43">
        <v>2047.1</v>
      </c>
      <c r="R51" s="43">
        <v>2047.1</v>
      </c>
      <c r="S51" s="42">
        <f t="shared" si="0"/>
        <v>1023.55</v>
      </c>
      <c r="T51" s="44">
        <f>H51/'DATO CEM'!$H$139</f>
        <v>1.4066440877870325E-3</v>
      </c>
      <c r="U51" s="42">
        <f t="shared" si="3"/>
        <v>613.16736881974714</v>
      </c>
      <c r="V51" s="52">
        <f t="shared" si="2"/>
        <v>410.38263118025282</v>
      </c>
      <c r="W51" s="110">
        <f t="shared" si="4"/>
        <v>122.63347376394944</v>
      </c>
    </row>
    <row r="52" spans="2:23" ht="15" customHeight="1" x14ac:dyDescent="0.2">
      <c r="B52" s="109">
        <v>57</v>
      </c>
      <c r="C52" s="53" t="s">
        <v>249</v>
      </c>
      <c r="D52" s="55" t="s">
        <v>250</v>
      </c>
      <c r="E52" s="53" t="s">
        <v>61</v>
      </c>
      <c r="F52" s="55" t="s">
        <v>251</v>
      </c>
      <c r="G52" s="53" t="s">
        <v>39</v>
      </c>
      <c r="H52" s="42">
        <v>15748.71</v>
      </c>
      <c r="I52" s="42">
        <v>16244.02</v>
      </c>
      <c r="J52" s="43">
        <v>15748.71</v>
      </c>
      <c r="K52" s="43">
        <v>15281.79</v>
      </c>
      <c r="L52" s="43">
        <v>14814.88</v>
      </c>
      <c r="M52" s="43">
        <v>14779.66</v>
      </c>
      <c r="N52" s="43">
        <v>14312.75</v>
      </c>
      <c r="O52" s="43">
        <v>25532.89</v>
      </c>
      <c r="P52" s="43">
        <v>24879.64</v>
      </c>
      <c r="Q52" s="43">
        <v>16612.509999999998</v>
      </c>
      <c r="R52" s="43">
        <v>16244.02</v>
      </c>
      <c r="S52" s="42">
        <f t="shared" si="0"/>
        <v>12766.445</v>
      </c>
      <c r="T52" s="44">
        <f>H52/'DATO CEM'!$H$139</f>
        <v>2.0409830303825791E-2</v>
      </c>
      <c r="U52" s="42">
        <f t="shared" si="3"/>
        <v>8896.8076957851827</v>
      </c>
      <c r="V52" s="52">
        <f t="shared" si="2"/>
        <v>3869.637304214817</v>
      </c>
      <c r="W52" s="110">
        <f t="shared" si="4"/>
        <v>1779.3615391570365</v>
      </c>
    </row>
    <row r="53" spans="2:23" ht="15" customHeight="1" x14ac:dyDescent="0.2">
      <c r="B53" s="109">
        <v>70</v>
      </c>
      <c r="C53" s="53" t="s">
        <v>276</v>
      </c>
      <c r="D53" s="55" t="s">
        <v>277</v>
      </c>
      <c r="E53" s="95" t="s">
        <v>278</v>
      </c>
      <c r="F53" s="55" t="s">
        <v>279</v>
      </c>
      <c r="G53" s="53" t="s">
        <v>39</v>
      </c>
      <c r="H53" s="42">
        <v>1204.2</v>
      </c>
      <c r="I53" s="42">
        <v>7373.12</v>
      </c>
      <c r="J53" s="43">
        <v>1204.2</v>
      </c>
      <c r="K53" s="43">
        <v>1204.2</v>
      </c>
      <c r="L53" s="43">
        <v>1263.5999999999999</v>
      </c>
      <c r="M53" s="43">
        <v>1261.43</v>
      </c>
      <c r="N53" s="43">
        <v>1261.43</v>
      </c>
      <c r="O53" s="43">
        <v>7719.41</v>
      </c>
      <c r="P53" s="43">
        <v>7719.41</v>
      </c>
      <c r="Q53" s="43">
        <v>7373.12</v>
      </c>
      <c r="R53" s="43">
        <v>7373.12</v>
      </c>
      <c r="S53" s="42">
        <f t="shared" ref="S53:S59" si="5">MAX(J53:R53)*50%</f>
        <v>3859.7049999999999</v>
      </c>
      <c r="T53" s="44">
        <f>H53/'DATO CEM'!$H$139</f>
        <v>1.560605132221434E-3</v>
      </c>
      <c r="U53" s="42">
        <f t="shared" si="3"/>
        <v>680.28021515822684</v>
      </c>
      <c r="V53" s="52">
        <f t="shared" ref="V53:V59" si="6">S53-U53</f>
        <v>3179.4247848417731</v>
      </c>
      <c r="W53" s="110">
        <f t="shared" si="4"/>
        <v>136.05604303164537</v>
      </c>
    </row>
    <row r="54" spans="2:23" ht="15" customHeight="1" x14ac:dyDescent="0.2">
      <c r="B54" s="109">
        <v>71</v>
      </c>
      <c r="C54" s="53" t="s">
        <v>280</v>
      </c>
      <c r="D54" s="55" t="s">
        <v>277</v>
      </c>
      <c r="E54" s="96"/>
      <c r="F54" s="55" t="s">
        <v>279</v>
      </c>
      <c r="G54" s="53" t="s">
        <v>39</v>
      </c>
      <c r="H54" s="42">
        <v>1171.8</v>
      </c>
      <c r="I54" s="42">
        <v>2026.62</v>
      </c>
      <c r="J54" s="43">
        <v>1171.8</v>
      </c>
      <c r="K54" s="43">
        <v>1171.8</v>
      </c>
      <c r="L54" s="43">
        <v>1171.8</v>
      </c>
      <c r="M54" s="43">
        <v>1171.32</v>
      </c>
      <c r="N54" s="43">
        <v>1171.32</v>
      </c>
      <c r="O54" s="43">
        <v>2026.62</v>
      </c>
      <c r="P54" s="43">
        <v>2026.62</v>
      </c>
      <c r="Q54" s="43">
        <v>2026.62</v>
      </c>
      <c r="R54" s="43">
        <v>2026.62</v>
      </c>
      <c r="S54" s="42">
        <f t="shared" si="5"/>
        <v>1013.31</v>
      </c>
      <c r="T54" s="44">
        <f>H54/'DATO CEM'!$H$139</f>
        <v>1.5186157564665971E-3</v>
      </c>
      <c r="U54" s="42">
        <f t="shared" si="3"/>
        <v>661.97671161136873</v>
      </c>
      <c r="V54" s="52">
        <f t="shared" si="6"/>
        <v>351.33328838863122</v>
      </c>
      <c r="W54" s="110">
        <f t="shared" si="4"/>
        <v>132.39534232227376</v>
      </c>
    </row>
    <row r="55" spans="2:23" ht="15" customHeight="1" x14ac:dyDescent="0.2">
      <c r="B55" s="109">
        <v>115</v>
      </c>
      <c r="C55" s="53" t="s">
        <v>365</v>
      </c>
      <c r="D55" s="55" t="s">
        <v>277</v>
      </c>
      <c r="E55" s="97"/>
      <c r="F55" s="55" t="s">
        <v>279</v>
      </c>
      <c r="G55" s="53" t="s">
        <v>39</v>
      </c>
      <c r="H55" s="42">
        <v>5558.54</v>
      </c>
      <c r="I55" s="42">
        <v>6603.17</v>
      </c>
      <c r="J55" s="43">
        <v>5558.54</v>
      </c>
      <c r="K55" s="43">
        <v>5413.62</v>
      </c>
      <c r="L55" s="43">
        <v>5335.66</v>
      </c>
      <c r="M55" s="43">
        <v>5337.61</v>
      </c>
      <c r="N55" s="43">
        <v>5192.6899999999996</v>
      </c>
      <c r="O55" s="43">
        <v>6971.02</v>
      </c>
      <c r="P55" s="43">
        <v>6787.1</v>
      </c>
      <c r="Q55" s="43">
        <v>6787.1</v>
      </c>
      <c r="R55" s="43">
        <v>6603.17</v>
      </c>
      <c r="S55" s="42">
        <f t="shared" si="5"/>
        <v>3485.51</v>
      </c>
      <c r="T55" s="44">
        <f>H55/'DATO CEM'!$H$139</f>
        <v>7.2036921206262488E-3</v>
      </c>
      <c r="U55" s="42">
        <f t="shared" si="3"/>
        <v>3140.1468088071829</v>
      </c>
      <c r="V55" s="52">
        <f t="shared" si="6"/>
        <v>345.36319119281734</v>
      </c>
      <c r="W55" s="110">
        <f t="shared" si="4"/>
        <v>628.02936176143658</v>
      </c>
    </row>
    <row r="56" spans="2:23" ht="15" customHeight="1" x14ac:dyDescent="0.2">
      <c r="B56" s="109">
        <v>85</v>
      </c>
      <c r="C56" s="53" t="s">
        <v>307</v>
      </c>
      <c r="D56" s="55" t="s">
        <v>308</v>
      </c>
      <c r="E56" s="53" t="s">
        <v>70</v>
      </c>
      <c r="F56" s="55" t="s">
        <v>309</v>
      </c>
      <c r="G56" s="53" t="s">
        <v>39</v>
      </c>
      <c r="H56" s="42">
        <v>2646.29</v>
      </c>
      <c r="I56" s="42">
        <v>3380.37</v>
      </c>
      <c r="J56" s="43">
        <v>2646.29</v>
      </c>
      <c r="K56" s="43">
        <v>2490.42</v>
      </c>
      <c r="L56" s="43">
        <v>2360.29</v>
      </c>
      <c r="M56" s="43">
        <v>2357.31</v>
      </c>
      <c r="N56" s="43">
        <v>2250.92</v>
      </c>
      <c r="O56" s="43">
        <v>3567.07</v>
      </c>
      <c r="P56" s="43">
        <v>3473.71</v>
      </c>
      <c r="Q56" s="43">
        <v>3473.71</v>
      </c>
      <c r="R56" s="43">
        <v>3380.37</v>
      </c>
      <c r="S56" s="42">
        <f t="shared" si="5"/>
        <v>1783.5350000000001</v>
      </c>
      <c r="T56" s="44">
        <f>H56/'DATO CEM'!$H$139</f>
        <v>3.4295081841440446E-3</v>
      </c>
      <c r="U56" s="42">
        <f t="shared" ref="U56:U59" si="7">U$11*T56</f>
        <v>1494.9499506486166</v>
      </c>
      <c r="V56" s="52">
        <f t="shared" si="6"/>
        <v>288.58504935138353</v>
      </c>
      <c r="W56" s="110">
        <f t="shared" si="4"/>
        <v>298.98999012972331</v>
      </c>
    </row>
    <row r="57" spans="2:23" ht="15" customHeight="1" x14ac:dyDescent="0.2">
      <c r="B57" s="109">
        <v>93</v>
      </c>
      <c r="C57" s="53" t="s">
        <v>320</v>
      </c>
      <c r="D57" s="55" t="s">
        <v>321</v>
      </c>
      <c r="E57" s="53" t="s">
        <v>73</v>
      </c>
      <c r="F57" s="55" t="s">
        <v>322</v>
      </c>
      <c r="G57" s="53" t="s">
        <v>39</v>
      </c>
      <c r="H57" s="42">
        <v>2294.59</v>
      </c>
      <c r="I57" s="42">
        <v>4872.29</v>
      </c>
      <c r="J57" s="43">
        <v>2294.59</v>
      </c>
      <c r="K57" s="43">
        <v>2196.2600000000002</v>
      </c>
      <c r="L57" s="43">
        <v>2097.94</v>
      </c>
      <c r="M57" s="43">
        <v>2096.62</v>
      </c>
      <c r="N57" s="43">
        <v>2017.95</v>
      </c>
      <c r="O57" s="43">
        <v>4141.6000000000004</v>
      </c>
      <c r="P57" s="43">
        <v>4047.19</v>
      </c>
      <c r="Q57" s="43">
        <v>1960.62</v>
      </c>
      <c r="R57" s="43">
        <v>4872.29</v>
      </c>
      <c r="S57" s="42">
        <f t="shared" si="5"/>
        <v>2436.145</v>
      </c>
      <c r="T57" s="44">
        <f>H57/'DATO CEM'!$H$139</f>
        <v>2.9737161022620664E-3</v>
      </c>
      <c r="U57" s="42">
        <f t="shared" si="7"/>
        <v>1296.2665494933697</v>
      </c>
      <c r="V57" s="52">
        <f t="shared" si="6"/>
        <v>1139.8784505066303</v>
      </c>
      <c r="W57" s="110">
        <f t="shared" si="4"/>
        <v>259.25330989867393</v>
      </c>
    </row>
    <row r="58" spans="2:23" ht="15" customHeight="1" x14ac:dyDescent="0.2">
      <c r="B58" s="109">
        <v>109</v>
      </c>
      <c r="C58" s="53" t="s">
        <v>354</v>
      </c>
      <c r="D58" s="55" t="s">
        <v>117</v>
      </c>
      <c r="E58" s="53" t="s">
        <v>81</v>
      </c>
      <c r="F58" s="55" t="s">
        <v>355</v>
      </c>
      <c r="G58" s="53" t="s">
        <v>39</v>
      </c>
      <c r="H58" s="42">
        <v>2878.32</v>
      </c>
      <c r="I58" s="42">
        <v>13987.17</v>
      </c>
      <c r="J58" s="43">
        <v>2878.32</v>
      </c>
      <c r="K58" s="43">
        <v>2756.42</v>
      </c>
      <c r="L58" s="43">
        <v>2634.53</v>
      </c>
      <c r="M58" s="43">
        <v>2634.05</v>
      </c>
      <c r="N58" s="43">
        <v>2542.63</v>
      </c>
      <c r="O58" s="43">
        <v>14538.77</v>
      </c>
      <c r="P58" s="43">
        <v>14402.63</v>
      </c>
      <c r="Q58" s="43">
        <v>14123.3</v>
      </c>
      <c r="R58" s="43">
        <v>13987.17</v>
      </c>
      <c r="S58" s="42">
        <f t="shared" si="5"/>
        <v>7269.3850000000002</v>
      </c>
      <c r="T58" s="44">
        <f>H58/'DATO CEM'!$H$139</f>
        <v>3.7302117290945007E-3</v>
      </c>
      <c r="U58" s="42">
        <f t="shared" si="7"/>
        <v>1626.0290224997736</v>
      </c>
      <c r="V58" s="52">
        <f t="shared" si="6"/>
        <v>5643.3559775002268</v>
      </c>
      <c r="W58" s="110">
        <f t="shared" si="4"/>
        <v>325.20580449995475</v>
      </c>
    </row>
    <row r="59" spans="2:23" ht="15" customHeight="1" x14ac:dyDescent="0.2">
      <c r="B59" s="109">
        <v>113</v>
      </c>
      <c r="C59" s="53" t="s">
        <v>360</v>
      </c>
      <c r="D59" s="55" t="s">
        <v>361</v>
      </c>
      <c r="E59" s="53" t="s">
        <v>83</v>
      </c>
      <c r="F59" s="55" t="s">
        <v>362</v>
      </c>
      <c r="G59" s="53" t="s">
        <v>39</v>
      </c>
      <c r="H59" s="42">
        <v>1210.8599999999999</v>
      </c>
      <c r="I59" s="42">
        <v>11135.43</v>
      </c>
      <c r="J59" s="43">
        <v>1210.8599999999999</v>
      </c>
      <c r="K59" s="43">
        <v>1210.8599999999999</v>
      </c>
      <c r="L59" s="43">
        <v>1210.8599999999999</v>
      </c>
      <c r="M59" s="43">
        <v>1210.3599999999999</v>
      </c>
      <c r="N59" s="43">
        <v>1210.3599999999999</v>
      </c>
      <c r="O59" s="43">
        <v>11306.25</v>
      </c>
      <c r="P59" s="43">
        <v>11306.25</v>
      </c>
      <c r="Q59" s="43">
        <v>11135.43</v>
      </c>
      <c r="R59" s="43">
        <v>11135.43</v>
      </c>
      <c r="S59" s="42">
        <f t="shared" si="5"/>
        <v>5653.125</v>
      </c>
      <c r="T59" s="44">
        <f>H59/'DATO CEM'!$H$139</f>
        <v>1.5692362816821502E-3</v>
      </c>
      <c r="U59" s="42">
        <f t="shared" si="7"/>
        <v>684.04260199841417</v>
      </c>
      <c r="V59" s="52">
        <f t="shared" si="6"/>
        <v>4969.0823980015857</v>
      </c>
      <c r="W59" s="110">
        <f t="shared" si="4"/>
        <v>136.80852039968283</v>
      </c>
    </row>
    <row r="60" spans="2:23" x14ac:dyDescent="0.2">
      <c r="B60" s="8"/>
      <c r="C60" s="9"/>
      <c r="E60" s="2"/>
      <c r="F60" s="8"/>
      <c r="G60" s="4"/>
      <c r="H60" s="25">
        <f>SUM(H20:H59)</f>
        <v>480568.7099999999</v>
      </c>
      <c r="I60" s="25">
        <f>SUM(I20:I59)</f>
        <v>830976.42000000016</v>
      </c>
      <c r="J60" s="25">
        <f>SUM(J20:J59)</f>
        <v>508109.97</v>
      </c>
      <c r="K60" s="25">
        <f>SUM(K20:K59)</f>
        <v>498565.62000000005</v>
      </c>
      <c r="L60" s="25">
        <f>SUM(L20:L59)</f>
        <v>489856.71</v>
      </c>
      <c r="M60" s="25">
        <f>SUM(M20:M59)</f>
        <v>483590.81000000006</v>
      </c>
      <c r="N60" s="25">
        <f>SUM(N20:N59)</f>
        <v>540511.09</v>
      </c>
      <c r="O60" s="25">
        <f>SUM(O20:O59)</f>
        <v>907161.62000000011</v>
      </c>
      <c r="P60" s="25">
        <f>SUM(P20:P59)</f>
        <v>898988.30999999982</v>
      </c>
      <c r="Q60" s="25">
        <f>SUM(Q20:Q59)</f>
        <v>886018.01</v>
      </c>
      <c r="R60" s="25">
        <f>SUM(R20:R59)</f>
        <v>830976.42000000016</v>
      </c>
      <c r="S60" s="25">
        <f>SUM(S20:S59)</f>
        <v>478646.78500000003</v>
      </c>
      <c r="T60" s="10">
        <f>SUM(T20:T59)</f>
        <v>0.95380390748993304</v>
      </c>
      <c r="U60" s="105">
        <f>SUM(U45:U59)</f>
        <v>33249.138980373275</v>
      </c>
      <c r="W60" s="110">
        <f>SUM(W45:W59)</f>
        <v>6649.8277960746573</v>
      </c>
    </row>
    <row r="61" spans="2:23" x14ac:dyDescent="0.2">
      <c r="B61" s="8"/>
      <c r="C61" s="9"/>
      <c r="E61" s="2"/>
      <c r="F61" s="8"/>
      <c r="G61" s="4"/>
      <c r="H61" s="25"/>
      <c r="I61" s="25"/>
      <c r="S61" s="25"/>
      <c r="T61" s="10"/>
      <c r="U61" s="31"/>
    </row>
    <row r="64" spans="2:23" ht="15" customHeight="1" x14ac:dyDescent="0.2">
      <c r="C64" s="75" t="s">
        <v>114</v>
      </c>
      <c r="D64" s="76"/>
      <c r="E64" s="16"/>
      <c r="G64" s="61" t="s">
        <v>115</v>
      </c>
      <c r="H64" s="62"/>
      <c r="I64" s="63"/>
      <c r="J64" s="36"/>
      <c r="K64" s="36"/>
      <c r="L64" s="36"/>
      <c r="M64" s="36"/>
      <c r="N64" s="36"/>
      <c r="O64" s="36"/>
      <c r="P64" s="36"/>
      <c r="Q64" s="36"/>
      <c r="R64" s="36"/>
      <c r="S64" s="21"/>
      <c r="T64" s="21"/>
      <c r="U64" s="32"/>
    </row>
    <row r="65" spans="2:23" x14ac:dyDescent="0.2">
      <c r="C65" s="11"/>
      <c r="D65" s="18"/>
      <c r="E65" s="17"/>
      <c r="G65" s="20"/>
      <c r="H65" s="26"/>
      <c r="I65" s="39"/>
      <c r="J65" s="37"/>
      <c r="K65" s="37"/>
      <c r="L65" s="37"/>
      <c r="M65" s="37"/>
      <c r="N65" s="37"/>
      <c r="O65" s="37"/>
      <c r="P65" s="37"/>
      <c r="Q65" s="37"/>
      <c r="R65" s="37"/>
      <c r="S65" s="26"/>
      <c r="T65" s="22"/>
      <c r="U65" s="32"/>
    </row>
    <row r="66" spans="2:23" s="50" customFormat="1" x14ac:dyDescent="0.2">
      <c r="B66" s="6"/>
      <c r="C66" s="11"/>
      <c r="D66" s="18"/>
      <c r="E66" s="17"/>
      <c r="F66" s="6"/>
      <c r="G66" s="20"/>
      <c r="H66" s="26"/>
      <c r="I66" s="39"/>
      <c r="J66" s="37"/>
      <c r="K66" s="37"/>
      <c r="L66" s="37"/>
      <c r="M66" s="37"/>
      <c r="N66" s="37"/>
      <c r="O66" s="37"/>
      <c r="P66" s="37"/>
      <c r="Q66" s="37"/>
      <c r="R66" s="37"/>
      <c r="S66" s="26"/>
      <c r="T66" s="22"/>
      <c r="U66" s="32"/>
      <c r="W66" s="3"/>
    </row>
    <row r="67" spans="2:23" s="50" customFormat="1" x14ac:dyDescent="0.2">
      <c r="B67" s="6"/>
      <c r="C67" s="11"/>
      <c r="D67" s="18"/>
      <c r="E67" s="17"/>
      <c r="F67" s="6"/>
      <c r="G67" s="20"/>
      <c r="H67" s="26"/>
      <c r="I67" s="39"/>
      <c r="J67" s="37"/>
      <c r="K67" s="37"/>
      <c r="L67" s="37"/>
      <c r="M67" s="37"/>
      <c r="N67" s="37"/>
      <c r="O67" s="37"/>
      <c r="P67" s="37"/>
      <c r="Q67" s="37"/>
      <c r="R67" s="37"/>
      <c r="S67" s="26"/>
      <c r="T67" s="22"/>
      <c r="U67" s="32"/>
      <c r="W67" s="3"/>
    </row>
    <row r="68" spans="2:23" s="50" customFormat="1" x14ac:dyDescent="0.2">
      <c r="B68" s="6"/>
      <c r="C68" s="11"/>
      <c r="D68" s="18"/>
      <c r="E68" s="17"/>
      <c r="F68" s="6"/>
      <c r="G68" s="20"/>
      <c r="H68" s="26"/>
      <c r="I68" s="39"/>
      <c r="J68" s="37"/>
      <c r="K68" s="37"/>
      <c r="L68" s="37"/>
      <c r="M68" s="37"/>
      <c r="N68" s="37"/>
      <c r="O68" s="37"/>
      <c r="P68" s="37"/>
      <c r="Q68" s="37"/>
      <c r="R68" s="37"/>
      <c r="S68" s="26"/>
      <c r="T68" s="22"/>
      <c r="U68" s="32"/>
      <c r="W68" s="3"/>
    </row>
    <row r="69" spans="2:23" s="50" customFormat="1" x14ac:dyDescent="0.2">
      <c r="B69" s="6"/>
      <c r="C69" s="11"/>
      <c r="D69" s="18"/>
      <c r="E69" s="17"/>
      <c r="F69" s="6"/>
      <c r="G69" s="20"/>
      <c r="H69" s="26"/>
      <c r="I69" s="39"/>
      <c r="J69" s="37"/>
      <c r="K69" s="37"/>
      <c r="L69" s="37"/>
      <c r="M69" s="37"/>
      <c r="N69" s="37"/>
      <c r="O69" s="37"/>
      <c r="P69" s="37"/>
      <c r="Q69" s="37"/>
      <c r="R69" s="37"/>
      <c r="S69" s="26"/>
      <c r="T69" s="22"/>
      <c r="U69" s="32"/>
      <c r="W69" s="3"/>
    </row>
    <row r="70" spans="2:23" s="50" customFormat="1" x14ac:dyDescent="0.2">
      <c r="B70" s="6"/>
      <c r="C70" s="12"/>
      <c r="D70" s="19"/>
      <c r="E70" s="16"/>
      <c r="F70" s="6"/>
      <c r="G70" s="20"/>
      <c r="H70" s="26"/>
      <c r="I70" s="39"/>
      <c r="J70" s="37"/>
      <c r="K70" s="37"/>
      <c r="L70" s="37"/>
      <c r="M70" s="37"/>
      <c r="N70" s="37"/>
      <c r="O70" s="37"/>
      <c r="P70" s="37"/>
      <c r="Q70" s="37"/>
      <c r="R70" s="37"/>
      <c r="S70" s="26"/>
      <c r="T70" s="22"/>
      <c r="U70" s="32"/>
      <c r="W70" s="3"/>
    </row>
    <row r="71" spans="2:23" s="50" customFormat="1" ht="22.5" customHeight="1" x14ac:dyDescent="0.2">
      <c r="B71" s="6"/>
      <c r="C71" s="77" t="s">
        <v>380</v>
      </c>
      <c r="D71" s="78"/>
      <c r="E71" s="16"/>
      <c r="F71" s="6"/>
      <c r="G71" s="64" t="s">
        <v>116</v>
      </c>
      <c r="H71" s="65"/>
      <c r="I71" s="66"/>
      <c r="J71" s="38"/>
      <c r="K71" s="38"/>
      <c r="L71" s="38"/>
      <c r="M71" s="38"/>
      <c r="N71" s="38"/>
      <c r="O71" s="38"/>
      <c r="P71" s="38"/>
      <c r="Q71" s="38"/>
      <c r="R71" s="38"/>
      <c r="S71" s="14"/>
      <c r="T71" s="14"/>
      <c r="U71" s="32"/>
      <c r="W71" s="3"/>
    </row>
    <row r="72" spans="2:23" s="50" customFormat="1" x14ac:dyDescent="0.2">
      <c r="B72" s="6"/>
      <c r="C72" s="7"/>
      <c r="D72" s="13"/>
      <c r="E72" s="1"/>
      <c r="F72" s="6"/>
      <c r="G72" s="5"/>
      <c r="H72" s="26"/>
      <c r="I72" s="26"/>
      <c r="J72" s="37"/>
      <c r="K72" s="37"/>
      <c r="L72" s="37"/>
      <c r="M72" s="37"/>
      <c r="N72" s="37"/>
      <c r="O72" s="37"/>
      <c r="P72" s="37"/>
      <c r="Q72" s="37"/>
      <c r="R72" s="37"/>
      <c r="S72" s="26"/>
      <c r="T72" s="22"/>
      <c r="U72" s="32"/>
      <c r="W72" s="3"/>
    </row>
  </sheetData>
  <mergeCells count="44">
    <mergeCell ref="G64:I64"/>
    <mergeCell ref="C71:D71"/>
    <mergeCell ref="G71:I71"/>
    <mergeCell ref="E53:E55"/>
    <mergeCell ref="C64:D64"/>
    <mergeCell ref="E48:E51"/>
    <mergeCell ref="H43:H44"/>
    <mergeCell ref="I43:I44"/>
    <mergeCell ref="J43:R43"/>
    <mergeCell ref="S43:S44"/>
    <mergeCell ref="T43:T44"/>
    <mergeCell ref="U43:U44"/>
    <mergeCell ref="B43:B44"/>
    <mergeCell ref="C43:C44"/>
    <mergeCell ref="D43:D44"/>
    <mergeCell ref="E43:E44"/>
    <mergeCell ref="F43:F44"/>
    <mergeCell ref="G43:G44"/>
    <mergeCell ref="H18:H19"/>
    <mergeCell ref="I18:I19"/>
    <mergeCell ref="J18:R18"/>
    <mergeCell ref="S18:S19"/>
    <mergeCell ref="T18:T19"/>
    <mergeCell ref="U18:U19"/>
    <mergeCell ref="B11:T11"/>
    <mergeCell ref="B12:U12"/>
    <mergeCell ref="B13:T13"/>
    <mergeCell ref="B15:T15"/>
    <mergeCell ref="B18:B19"/>
    <mergeCell ref="C18:C19"/>
    <mergeCell ref="D18:D19"/>
    <mergeCell ref="E18:E19"/>
    <mergeCell ref="F18:F19"/>
    <mergeCell ref="G18:G19"/>
    <mergeCell ref="B2:T2"/>
    <mergeCell ref="U2:U10"/>
    <mergeCell ref="B3:T3"/>
    <mergeCell ref="B4:T4"/>
    <mergeCell ref="B5:T5"/>
    <mergeCell ref="B6:T6"/>
    <mergeCell ref="B7:T7"/>
    <mergeCell ref="B8:T8"/>
    <mergeCell ref="B9:T9"/>
    <mergeCell ref="B10:T10"/>
  </mergeCells>
  <pageMargins left="0.23622047244094491" right="0.15748031496062992" top="0.9055118110236221" bottom="0.6692913385826772" header="0.15748031496062992" footer="0.15748031496062992"/>
  <pageSetup paperSize="9" scale="55" orientation="landscape" horizontalDpi="120" verticalDpi="72" r:id="rId1"/>
  <headerFooter>
    <oddHeader>&amp;C&amp;G</oddHeader>
    <oddFooter>&amp;L&amp;P de &amp;N&amp;C&amp;G&amp;R&amp;F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BB25C-3E17-4919-8301-F934C2481F2E}">
  <dimension ref="B2:W90"/>
  <sheetViews>
    <sheetView topLeftCell="F57" zoomScaleNormal="100" workbookViewId="0">
      <selection activeCell="Z55" sqref="Z55"/>
    </sheetView>
  </sheetViews>
  <sheetFormatPr baseColWidth="10" defaultRowHeight="11.25" x14ac:dyDescent="0.2"/>
  <cols>
    <col min="1" max="1" width="2" style="3" customWidth="1"/>
    <col min="2" max="2" width="4.140625" style="6" customWidth="1"/>
    <col min="3" max="3" width="21.85546875" style="7" bestFit="1" customWidth="1"/>
    <col min="4" max="4" width="12.7109375" style="13" bestFit="1" customWidth="1"/>
    <col min="5" max="5" width="36.28515625" style="1" customWidth="1"/>
    <col min="6" max="6" width="7.28515625" style="6" customWidth="1"/>
    <col min="7" max="7" width="16.5703125" style="3" customWidth="1"/>
    <col min="8" max="8" width="10.85546875" style="27" customWidth="1"/>
    <col min="9" max="9" width="13.28515625" style="27" customWidth="1"/>
    <col min="10" max="10" width="13.28515625" style="35" customWidth="1"/>
    <col min="11" max="11" width="13" style="35" customWidth="1"/>
    <col min="12" max="16" width="12.5703125" style="35" customWidth="1"/>
    <col min="17" max="17" width="12.85546875" style="35" bestFit="1" customWidth="1"/>
    <col min="18" max="18" width="12.5703125" style="35" bestFit="1" customWidth="1"/>
    <col min="19" max="19" width="9.85546875" style="27" bestFit="1" customWidth="1"/>
    <col min="20" max="20" width="8.140625" style="23" customWidth="1"/>
    <col min="21" max="21" width="11.140625" style="33" customWidth="1"/>
    <col min="22" max="22" width="11.42578125" style="50"/>
    <col min="23" max="16384" width="11.42578125" style="3"/>
  </cols>
  <sheetData>
    <row r="2" spans="2:22" ht="28.5" customHeight="1" x14ac:dyDescent="0.2">
      <c r="B2" s="81" t="s">
        <v>132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79"/>
    </row>
    <row r="3" spans="2:22" s="4" customFormat="1" ht="15" customHeight="1" x14ac:dyDescent="0.25">
      <c r="B3" s="80" t="s">
        <v>133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79"/>
      <c r="V3" s="50"/>
    </row>
    <row r="4" spans="2:22" s="4" customFormat="1" ht="15" customHeight="1" x14ac:dyDescent="0.25">
      <c r="B4" s="80" t="s">
        <v>134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79"/>
      <c r="V4" s="50"/>
    </row>
    <row r="5" spans="2:22" s="4" customFormat="1" ht="15" customHeight="1" x14ac:dyDescent="0.25">
      <c r="B5" s="80" t="s">
        <v>135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79"/>
      <c r="V5" s="50"/>
    </row>
    <row r="6" spans="2:22" s="4" customFormat="1" ht="15" customHeight="1" x14ac:dyDescent="0.25">
      <c r="B6" s="80" t="s">
        <v>136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79"/>
      <c r="V6" s="50"/>
    </row>
    <row r="7" spans="2:22" s="4" customFormat="1" ht="15" customHeight="1" x14ac:dyDescent="0.25">
      <c r="B7" s="80" t="s">
        <v>137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9"/>
      <c r="V7" s="50"/>
    </row>
    <row r="8" spans="2:22" s="4" customFormat="1" ht="15" customHeight="1" x14ac:dyDescent="0.25">
      <c r="B8" s="80" t="s">
        <v>381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9"/>
      <c r="V8" s="50"/>
    </row>
    <row r="9" spans="2:22" s="4" customFormat="1" ht="15" customHeight="1" x14ac:dyDescent="0.25">
      <c r="B9" s="80" t="s">
        <v>138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9"/>
      <c r="V9" s="50"/>
    </row>
    <row r="10" spans="2:22" s="4" customFormat="1" ht="15" customHeight="1" x14ac:dyDescent="0.25">
      <c r="B10" s="80" t="s">
        <v>131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9"/>
      <c r="V10" s="50"/>
    </row>
    <row r="11" spans="2:22" s="4" customFormat="1" ht="27.75" customHeight="1" x14ac:dyDescent="0.25">
      <c r="B11" s="82" t="s">
        <v>382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29">
        <v>435907.97</v>
      </c>
      <c r="V11" s="50"/>
    </row>
    <row r="12" spans="2:22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  <row r="13" spans="2:22" ht="15" customHeight="1" x14ac:dyDescent="0.2">
      <c r="B13" s="67" t="s">
        <v>398</v>
      </c>
      <c r="C13" s="68"/>
      <c r="D13" s="68"/>
      <c r="E13" s="68"/>
      <c r="F13" s="68"/>
      <c r="G13" s="68"/>
      <c r="H13" s="68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/>
      <c r="U13" s="30"/>
    </row>
    <row r="14" spans="2:22" ht="15" customHeight="1" x14ac:dyDescent="0.2">
      <c r="B14" s="15"/>
      <c r="C14" s="15"/>
      <c r="D14" s="15"/>
      <c r="E14" s="15"/>
      <c r="F14" s="15"/>
      <c r="G14" s="15"/>
      <c r="H14" s="24"/>
      <c r="I14" s="24"/>
      <c r="J14" s="34"/>
      <c r="K14" s="34"/>
      <c r="L14" s="34"/>
      <c r="M14" s="34"/>
      <c r="N14" s="34"/>
      <c r="O14" s="34"/>
      <c r="P14" s="34"/>
      <c r="Q14" s="34"/>
      <c r="R14" s="34"/>
      <c r="S14" s="24"/>
      <c r="T14" s="24"/>
      <c r="U14" s="30"/>
    </row>
    <row r="15" spans="2:22" ht="15" customHeight="1" x14ac:dyDescent="0.2">
      <c r="B15" s="67" t="s">
        <v>399</v>
      </c>
      <c r="C15" s="68"/>
      <c r="D15" s="68"/>
      <c r="E15" s="68"/>
      <c r="F15" s="68"/>
      <c r="G15" s="68"/>
      <c r="H15" s="68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/>
      <c r="U15" s="30"/>
    </row>
    <row r="16" spans="2:22" ht="15" customHeight="1" x14ac:dyDescent="0.2">
      <c r="B16" s="15"/>
      <c r="C16" s="15"/>
      <c r="D16" s="15"/>
      <c r="E16" s="15"/>
      <c r="F16" s="15"/>
      <c r="G16" s="15"/>
      <c r="H16" s="24"/>
      <c r="I16" s="24"/>
      <c r="J16" s="34"/>
      <c r="K16" s="34"/>
      <c r="L16" s="34"/>
      <c r="M16" s="34"/>
      <c r="N16" s="34"/>
      <c r="O16" s="34"/>
      <c r="P16" s="34"/>
      <c r="Q16" s="34"/>
      <c r="R16" s="34"/>
      <c r="S16" s="24"/>
      <c r="T16" s="24"/>
      <c r="U16" s="30"/>
    </row>
    <row r="17" spans="2:22" ht="15" customHeight="1" x14ac:dyDescent="0.2">
      <c r="B17" s="15"/>
      <c r="C17" s="15"/>
      <c r="D17" s="15"/>
      <c r="E17" s="15"/>
      <c r="F17" s="15"/>
      <c r="G17" s="15"/>
      <c r="H17" s="24"/>
      <c r="I17" s="24"/>
      <c r="J17" s="34"/>
      <c r="K17" s="34"/>
      <c r="L17" s="34"/>
      <c r="M17" s="34"/>
      <c r="N17" s="34"/>
      <c r="O17" s="34"/>
      <c r="P17" s="34"/>
      <c r="Q17" s="34"/>
      <c r="R17" s="34"/>
      <c r="S17" s="24"/>
      <c r="T17" s="24"/>
      <c r="U17" s="30"/>
    </row>
    <row r="18" spans="2:22" s="28" customFormat="1" ht="24" customHeight="1" x14ac:dyDescent="0.25">
      <c r="B18" s="72" t="s">
        <v>20</v>
      </c>
      <c r="C18" s="71" t="s">
        <v>21</v>
      </c>
      <c r="D18" s="71" t="s">
        <v>372</v>
      </c>
      <c r="E18" s="72" t="s">
        <v>22</v>
      </c>
      <c r="F18" s="72" t="s">
        <v>0</v>
      </c>
      <c r="G18" s="72" t="s">
        <v>23</v>
      </c>
      <c r="H18" s="73" t="s">
        <v>396</v>
      </c>
      <c r="I18" s="73" t="s">
        <v>395</v>
      </c>
      <c r="J18" s="74" t="s">
        <v>373</v>
      </c>
      <c r="K18" s="74"/>
      <c r="L18" s="74"/>
      <c r="M18" s="74"/>
      <c r="N18" s="74"/>
      <c r="O18" s="74"/>
      <c r="P18" s="74"/>
      <c r="Q18" s="74"/>
      <c r="R18" s="74"/>
      <c r="S18" s="84" t="s">
        <v>397</v>
      </c>
      <c r="T18" s="86" t="s">
        <v>394</v>
      </c>
      <c r="U18" s="88" t="s">
        <v>130</v>
      </c>
      <c r="V18" s="51"/>
    </row>
    <row r="19" spans="2:22" s="28" customFormat="1" ht="75.75" customHeight="1" x14ac:dyDescent="0.25">
      <c r="B19" s="72"/>
      <c r="C19" s="71"/>
      <c r="D19" s="71"/>
      <c r="E19" s="72"/>
      <c r="F19" s="72"/>
      <c r="G19" s="72"/>
      <c r="H19" s="73"/>
      <c r="I19" s="73"/>
      <c r="J19" s="40" t="s">
        <v>375</v>
      </c>
      <c r="K19" s="40" t="s">
        <v>374</v>
      </c>
      <c r="L19" s="40" t="s">
        <v>393</v>
      </c>
      <c r="M19" s="40" t="s">
        <v>392</v>
      </c>
      <c r="N19" s="40" t="s">
        <v>391</v>
      </c>
      <c r="O19" s="40" t="s">
        <v>390</v>
      </c>
      <c r="P19" s="40" t="s">
        <v>389</v>
      </c>
      <c r="Q19" s="40" t="s">
        <v>388</v>
      </c>
      <c r="R19" s="40" t="s">
        <v>387</v>
      </c>
      <c r="S19" s="85"/>
      <c r="T19" s="87"/>
      <c r="U19" s="89"/>
      <c r="V19" s="51"/>
    </row>
    <row r="20" spans="2:22" ht="15" customHeight="1" x14ac:dyDescent="0.2">
      <c r="B20" s="41">
        <v>1</v>
      </c>
      <c r="C20" s="53" t="s">
        <v>139</v>
      </c>
      <c r="D20" s="54" t="s">
        <v>15</v>
      </c>
      <c r="E20" s="93" t="s">
        <v>16</v>
      </c>
      <c r="F20" s="55">
        <v>5751</v>
      </c>
      <c r="G20" s="53" t="s">
        <v>142</v>
      </c>
      <c r="H20" s="42">
        <v>17991.63</v>
      </c>
      <c r="I20" s="42">
        <v>38918.47</v>
      </c>
      <c r="J20" s="43">
        <v>17991.63</v>
      </c>
      <c r="K20" s="43">
        <v>17991.63</v>
      </c>
      <c r="L20" s="43">
        <v>17991.63</v>
      </c>
      <c r="M20" s="43">
        <v>18019.259999999998</v>
      </c>
      <c r="N20" s="43">
        <v>18019.259999999998</v>
      </c>
      <c r="O20" s="43">
        <v>26119.43</v>
      </c>
      <c r="P20" s="43">
        <v>26119.43</v>
      </c>
      <c r="Q20" s="43">
        <v>27602.06</v>
      </c>
      <c r="R20" s="43">
        <v>38918.47</v>
      </c>
      <c r="S20" s="42">
        <f>MAX(J20:R20)*50%</f>
        <v>19459.235000000001</v>
      </c>
      <c r="T20" s="44">
        <f>H20/$H$78</f>
        <v>3.3325675975746309E-2</v>
      </c>
      <c r="U20" s="42">
        <f>U$11*T20</f>
        <v>14526.927763465343</v>
      </c>
      <c r="V20" s="52">
        <f>S20-U20</f>
        <v>4932.3072365346579</v>
      </c>
    </row>
    <row r="21" spans="2:22" ht="15" customHeight="1" x14ac:dyDescent="0.2">
      <c r="B21" s="41">
        <v>2</v>
      </c>
      <c r="C21" s="53" t="s">
        <v>143</v>
      </c>
      <c r="D21" s="54" t="s">
        <v>15</v>
      </c>
      <c r="E21" s="93" t="s">
        <v>16</v>
      </c>
      <c r="F21" s="55">
        <v>5751</v>
      </c>
      <c r="G21" s="53" t="s">
        <v>39</v>
      </c>
      <c r="H21" s="42">
        <v>1168.1199999999999</v>
      </c>
      <c r="I21" s="42">
        <v>1926.33</v>
      </c>
      <c r="J21" s="43">
        <v>1168.1199999999999</v>
      </c>
      <c r="K21" s="43">
        <v>1168.1199999999999</v>
      </c>
      <c r="L21" s="43">
        <v>1168.1199999999999</v>
      </c>
      <c r="M21" s="43">
        <v>1170.76</v>
      </c>
      <c r="N21" s="43">
        <v>1170.76</v>
      </c>
      <c r="O21" s="43">
        <v>1749.95</v>
      </c>
      <c r="P21" s="43">
        <v>1749.95</v>
      </c>
      <c r="Q21" s="43">
        <v>1926.33</v>
      </c>
      <c r="R21" s="43">
        <v>1926.33</v>
      </c>
      <c r="S21" s="42">
        <f t="shared" ref="S21:S65" si="0">MAX(J21:R21)*50%</f>
        <v>963.16499999999996</v>
      </c>
      <c r="T21" s="44">
        <f>H21/$H$78</f>
        <v>2.1636943745946737E-3</v>
      </c>
      <c r="U21" s="42">
        <f t="shared" ref="U21:U48" si="1">U$11*T21</f>
        <v>943.17162252998378</v>
      </c>
      <c r="V21" s="52">
        <f t="shared" ref="V21:V65" si="2">S21-U21</f>
        <v>19.993377470016185</v>
      </c>
    </row>
    <row r="22" spans="2:22" ht="15" customHeight="1" x14ac:dyDescent="0.2">
      <c r="B22" s="41">
        <v>53</v>
      </c>
      <c r="C22" s="53" t="s">
        <v>243</v>
      </c>
      <c r="D22" s="55" t="s">
        <v>15</v>
      </c>
      <c r="E22" s="93" t="s">
        <v>16</v>
      </c>
      <c r="F22" s="55">
        <v>5751</v>
      </c>
      <c r="G22" s="53" t="s">
        <v>244</v>
      </c>
      <c r="H22" s="42">
        <v>46749.06</v>
      </c>
      <c r="I22" s="42">
        <v>59902.95</v>
      </c>
      <c r="J22" s="43">
        <v>46749.06</v>
      </c>
      <c r="K22" s="43">
        <v>46749.06</v>
      </c>
      <c r="L22" s="43">
        <v>46749.06</v>
      </c>
      <c r="M22" s="43">
        <v>46601.04</v>
      </c>
      <c r="N22" s="43">
        <v>46601.04</v>
      </c>
      <c r="O22" s="43">
        <v>113451.9</v>
      </c>
      <c r="P22" s="43">
        <v>113451.9</v>
      </c>
      <c r="Q22" s="43">
        <v>123260.71</v>
      </c>
      <c r="R22" s="43">
        <v>59902.95</v>
      </c>
      <c r="S22" s="42">
        <f t="shared" si="0"/>
        <v>61630.355000000003</v>
      </c>
      <c r="T22" s="44">
        <f>H22/$H$78</f>
        <v>8.6592711484769436E-2</v>
      </c>
      <c r="U22" s="42">
        <f t="shared" si="1"/>
        <v>37746.45308012153</v>
      </c>
      <c r="V22" s="52">
        <f t="shared" si="2"/>
        <v>23883.901919878474</v>
      </c>
    </row>
    <row r="23" spans="2:22" ht="15" customHeight="1" x14ac:dyDescent="0.2">
      <c r="B23" s="41">
        <v>84</v>
      </c>
      <c r="C23" s="53" t="s">
        <v>305</v>
      </c>
      <c r="D23" s="55" t="s">
        <v>15</v>
      </c>
      <c r="E23" s="93" t="s">
        <v>16</v>
      </c>
      <c r="F23" s="55">
        <v>5751</v>
      </c>
      <c r="G23" s="53" t="s">
        <v>306</v>
      </c>
      <c r="H23" s="42">
        <v>36156.18</v>
      </c>
      <c r="I23" s="42">
        <v>50913.42</v>
      </c>
      <c r="J23" s="43">
        <v>36156.18</v>
      </c>
      <c r="K23" s="43">
        <v>35640.19</v>
      </c>
      <c r="L23" s="43">
        <v>35124.199999999997</v>
      </c>
      <c r="M23" s="43">
        <v>34581.5</v>
      </c>
      <c r="N23" s="43">
        <v>34065.51</v>
      </c>
      <c r="O23" s="43">
        <v>54593.78</v>
      </c>
      <c r="P23" s="43">
        <v>53973.79</v>
      </c>
      <c r="Q23" s="43">
        <v>51259.73</v>
      </c>
      <c r="R23" s="43">
        <v>50913.42</v>
      </c>
      <c r="S23" s="42">
        <f t="shared" si="0"/>
        <v>27296.89</v>
      </c>
      <c r="T23" s="44">
        <f>H23/$H$78</f>
        <v>6.6971649550416443E-2</v>
      </c>
      <c r="U23" s="42">
        <f t="shared" si="1"/>
        <v>29193.475803073441</v>
      </c>
      <c r="V23" s="52">
        <f t="shared" si="2"/>
        <v>-1896.5858030734416</v>
      </c>
    </row>
    <row r="24" spans="2:22" ht="15" customHeight="1" x14ac:dyDescent="0.2">
      <c r="B24" s="41">
        <v>118</v>
      </c>
      <c r="C24" s="56" t="s">
        <v>385</v>
      </c>
      <c r="D24" s="54" t="s">
        <v>15</v>
      </c>
      <c r="E24" s="93" t="s">
        <v>16</v>
      </c>
      <c r="F24" s="55">
        <v>5751</v>
      </c>
      <c r="G24" s="53" t="s">
        <v>371</v>
      </c>
      <c r="H24" s="42">
        <v>13597.09</v>
      </c>
      <c r="I24" s="42">
        <v>26122.66</v>
      </c>
      <c r="J24" s="43">
        <v>13597.09</v>
      </c>
      <c r="K24" s="43">
        <v>13597.09</v>
      </c>
      <c r="L24" s="43">
        <v>13597.09</v>
      </c>
      <c r="M24" s="43">
        <v>13575.29</v>
      </c>
      <c r="N24" s="43">
        <v>13575.29</v>
      </c>
      <c r="O24" s="43">
        <v>26122.66</v>
      </c>
      <c r="P24" s="43">
        <v>26122.66</v>
      </c>
      <c r="Q24" s="43">
        <v>26122.66</v>
      </c>
      <c r="R24" s="43">
        <v>26122.66</v>
      </c>
      <c r="S24" s="42">
        <f t="shared" si="0"/>
        <v>13061.33</v>
      </c>
      <c r="T24" s="44">
        <f>H24/$H$78</f>
        <v>2.5185723336521502E-2</v>
      </c>
      <c r="U24" s="42">
        <f t="shared" si="1"/>
        <v>10978.657532604713</v>
      </c>
      <c r="V24" s="52">
        <f t="shared" si="2"/>
        <v>2082.6724673952867</v>
      </c>
    </row>
    <row r="25" spans="2:22" ht="15" customHeight="1" x14ac:dyDescent="0.2">
      <c r="B25" s="41">
        <v>119</v>
      </c>
      <c r="C25" s="56" t="s">
        <v>386</v>
      </c>
      <c r="D25" s="54" t="s">
        <v>15</v>
      </c>
      <c r="E25" s="93" t="s">
        <v>16</v>
      </c>
      <c r="F25" s="55">
        <v>5751</v>
      </c>
      <c r="G25" s="53" t="s">
        <v>39</v>
      </c>
      <c r="H25" s="42">
        <v>4384.8</v>
      </c>
      <c r="I25" s="42">
        <v>8513.68</v>
      </c>
      <c r="J25" s="43">
        <v>4384.8</v>
      </c>
      <c r="K25" s="43">
        <v>4384.8</v>
      </c>
      <c r="L25" s="43">
        <v>4384.8</v>
      </c>
      <c r="M25" s="43">
        <v>4377.7700000000004</v>
      </c>
      <c r="N25" s="43">
        <v>4377.7700000000004</v>
      </c>
      <c r="O25" s="43">
        <v>8424.0499999999993</v>
      </c>
      <c r="P25" s="43">
        <v>8424.0499999999993</v>
      </c>
      <c r="Q25" s="43">
        <v>8513.68</v>
      </c>
      <c r="R25" s="43">
        <v>8513.68</v>
      </c>
      <c r="S25" s="42">
        <f t="shared" si="0"/>
        <v>4256.84</v>
      </c>
      <c r="T25" s="44">
        <f>H25/$H$78</f>
        <v>8.1219113564725606E-3</v>
      </c>
      <c r="U25" s="42">
        <f t="shared" si="1"/>
        <v>3540.4058919199001</v>
      </c>
      <c r="V25" s="52">
        <f t="shared" si="2"/>
        <v>716.43410808010003</v>
      </c>
    </row>
    <row r="26" spans="2:22" ht="15" customHeight="1" x14ac:dyDescent="0.2">
      <c r="B26" s="41">
        <v>3</v>
      </c>
      <c r="C26" s="53" t="s">
        <v>144</v>
      </c>
      <c r="D26" s="55" t="s">
        <v>90</v>
      </c>
      <c r="E26" s="90" t="s">
        <v>7</v>
      </c>
      <c r="F26" s="55" t="s">
        <v>8</v>
      </c>
      <c r="G26" s="53" t="s">
        <v>119</v>
      </c>
      <c r="H26" s="42">
        <v>89186.99</v>
      </c>
      <c r="I26" s="42">
        <v>141230.53</v>
      </c>
      <c r="J26" s="43">
        <v>89186.99</v>
      </c>
      <c r="K26" s="43">
        <v>87114.82</v>
      </c>
      <c r="L26" s="43">
        <v>84702.05</v>
      </c>
      <c r="M26" s="43">
        <v>84115.62</v>
      </c>
      <c r="N26" s="43">
        <v>81702.89</v>
      </c>
      <c r="O26" s="43">
        <v>139357.14000000001</v>
      </c>
      <c r="P26" s="43">
        <v>137983.66</v>
      </c>
      <c r="Q26" s="43">
        <v>142629.07</v>
      </c>
      <c r="R26" s="43">
        <v>141230.53</v>
      </c>
      <c r="S26" s="42">
        <f t="shared" si="0"/>
        <v>71314.535000000003</v>
      </c>
      <c r="T26" s="44">
        <f>H26/$H$78</f>
        <v>0.16519996965211745</v>
      </c>
      <c r="U26" s="42">
        <f t="shared" si="1"/>
        <v>72011.983415116119</v>
      </c>
      <c r="V26" s="52">
        <f t="shared" si="2"/>
        <v>-697.44841511611594</v>
      </c>
    </row>
    <row r="27" spans="2:22" ht="15" customHeight="1" x14ac:dyDescent="0.2">
      <c r="B27" s="41">
        <v>4</v>
      </c>
      <c r="C27" s="53" t="s">
        <v>145</v>
      </c>
      <c r="D27" s="55" t="s">
        <v>90</v>
      </c>
      <c r="E27" s="90" t="s">
        <v>7</v>
      </c>
      <c r="F27" s="55" t="s">
        <v>8</v>
      </c>
      <c r="G27" s="53" t="s">
        <v>119</v>
      </c>
      <c r="H27" s="42">
        <v>28466.3</v>
      </c>
      <c r="I27" s="42">
        <v>45491.56</v>
      </c>
      <c r="J27" s="43">
        <v>28466.3</v>
      </c>
      <c r="K27" s="43">
        <v>28466.3</v>
      </c>
      <c r="L27" s="43">
        <v>28466.3</v>
      </c>
      <c r="M27" s="43">
        <v>28510.02</v>
      </c>
      <c r="N27" s="43">
        <v>28510.02</v>
      </c>
      <c r="O27" s="43">
        <v>45491.56</v>
      </c>
      <c r="P27" s="43">
        <v>45491.56</v>
      </c>
      <c r="Q27" s="43">
        <v>45491.56</v>
      </c>
      <c r="R27" s="43">
        <v>45491.56</v>
      </c>
      <c r="S27" s="42">
        <f t="shared" si="0"/>
        <v>22745.78</v>
      </c>
      <c r="T27" s="44">
        <f>H27/$H$78</f>
        <v>5.2727778974355689E-2</v>
      </c>
      <c r="U27" s="42">
        <f t="shared" si="1"/>
        <v>22984.459095320068</v>
      </c>
      <c r="V27" s="52">
        <f t="shared" si="2"/>
        <v>-238.67909532006888</v>
      </c>
    </row>
    <row r="28" spans="2:22" ht="15" customHeight="1" x14ac:dyDescent="0.2">
      <c r="B28" s="41">
        <v>10</v>
      </c>
      <c r="C28" s="53" t="s">
        <v>155</v>
      </c>
      <c r="D28" s="55" t="s">
        <v>140</v>
      </c>
      <c r="E28" s="46" t="s">
        <v>38</v>
      </c>
      <c r="F28" s="55" t="s">
        <v>141</v>
      </c>
      <c r="G28" s="53" t="s">
        <v>156</v>
      </c>
      <c r="H28" s="42">
        <v>1146.5999999999999</v>
      </c>
      <c r="I28" s="42">
        <v>2621.8</v>
      </c>
      <c r="J28" s="43">
        <v>1146.5999999999999</v>
      </c>
      <c r="K28" s="43">
        <v>1302.21</v>
      </c>
      <c r="L28" s="43">
        <v>1302.21</v>
      </c>
      <c r="M28" s="43">
        <v>1305.05</v>
      </c>
      <c r="N28" s="43">
        <v>1305.05</v>
      </c>
      <c r="O28" s="43">
        <v>2621.8</v>
      </c>
      <c r="P28" s="43">
        <v>2621.8</v>
      </c>
      <c r="Q28" s="43">
        <v>2621.8</v>
      </c>
      <c r="R28" s="43">
        <v>2621.8</v>
      </c>
      <c r="S28" s="42">
        <f t="shared" si="0"/>
        <v>1310.9</v>
      </c>
      <c r="T28" s="44">
        <f>H28/$H$78</f>
        <v>2.1238331420661001E-3</v>
      </c>
      <c r="U28" s="42">
        <f t="shared" si="1"/>
        <v>925.79579357675527</v>
      </c>
      <c r="V28" s="52">
        <f t="shared" si="2"/>
        <v>385.10420642324482</v>
      </c>
    </row>
    <row r="29" spans="2:22" ht="15" customHeight="1" x14ac:dyDescent="0.2">
      <c r="B29" s="41">
        <v>11</v>
      </c>
      <c r="C29" s="53" t="s">
        <v>157</v>
      </c>
      <c r="D29" s="55" t="s">
        <v>140</v>
      </c>
      <c r="E29" s="46" t="s">
        <v>38</v>
      </c>
      <c r="F29" s="55" t="s">
        <v>141</v>
      </c>
      <c r="G29" s="53" t="s">
        <v>158</v>
      </c>
      <c r="H29" s="42">
        <v>1004.64</v>
      </c>
      <c r="I29" s="42">
        <v>2307.1799999999998</v>
      </c>
      <c r="J29" s="43">
        <v>1004.64</v>
      </c>
      <c r="K29" s="43">
        <v>1004.64</v>
      </c>
      <c r="L29" s="43">
        <v>1004.64</v>
      </c>
      <c r="M29" s="43">
        <v>1006.97</v>
      </c>
      <c r="N29" s="43">
        <v>1006.97</v>
      </c>
      <c r="O29" s="43">
        <v>2307.1799999999998</v>
      </c>
      <c r="P29" s="43">
        <v>2307.1799999999998</v>
      </c>
      <c r="Q29" s="43">
        <v>2307.1799999999998</v>
      </c>
      <c r="R29" s="43">
        <v>2307.1799999999998</v>
      </c>
      <c r="S29" s="42">
        <f t="shared" si="0"/>
        <v>1153.5899999999999</v>
      </c>
      <c r="T29" s="44">
        <f>H29/$H$78</f>
        <v>1.8608823720960117E-3</v>
      </c>
      <c r="U29" s="42">
        <f t="shared" si="1"/>
        <v>811.17345722915707</v>
      </c>
      <c r="V29" s="52">
        <f t="shared" si="2"/>
        <v>342.41654277084285</v>
      </c>
    </row>
    <row r="30" spans="2:22" ht="15" customHeight="1" x14ac:dyDescent="0.2">
      <c r="B30" s="41">
        <v>12</v>
      </c>
      <c r="C30" s="53" t="s">
        <v>159</v>
      </c>
      <c r="D30" s="55" t="s">
        <v>140</v>
      </c>
      <c r="E30" s="46" t="s">
        <v>38</v>
      </c>
      <c r="F30" s="55" t="s">
        <v>141</v>
      </c>
      <c r="G30" s="53" t="s">
        <v>158</v>
      </c>
      <c r="H30" s="42">
        <v>1004.64</v>
      </c>
      <c r="I30" s="42">
        <v>2214.89</v>
      </c>
      <c r="J30" s="43">
        <v>1004.64</v>
      </c>
      <c r="K30" s="43">
        <v>1004.64</v>
      </c>
      <c r="L30" s="43">
        <v>1004.64</v>
      </c>
      <c r="M30" s="43">
        <v>1006.97</v>
      </c>
      <c r="N30" s="43">
        <v>1006.97</v>
      </c>
      <c r="O30" s="43">
        <v>2307.1799999999998</v>
      </c>
      <c r="P30" s="43">
        <v>2307.1799999999998</v>
      </c>
      <c r="Q30" s="43">
        <v>2214.89</v>
      </c>
      <c r="R30" s="43">
        <v>2214.89</v>
      </c>
      <c r="S30" s="42">
        <f t="shared" si="0"/>
        <v>1153.5899999999999</v>
      </c>
      <c r="T30" s="44">
        <f>H30/$H$78</f>
        <v>1.8608823720960117E-3</v>
      </c>
      <c r="U30" s="42">
        <f t="shared" si="1"/>
        <v>811.17345722915707</v>
      </c>
      <c r="V30" s="52">
        <f t="shared" si="2"/>
        <v>342.41654277084285</v>
      </c>
    </row>
    <row r="31" spans="2:22" ht="15" customHeight="1" x14ac:dyDescent="0.2">
      <c r="B31" s="41">
        <v>15</v>
      </c>
      <c r="C31" s="53" t="s">
        <v>166</v>
      </c>
      <c r="D31" s="55" t="s">
        <v>140</v>
      </c>
      <c r="E31" s="46" t="s">
        <v>38</v>
      </c>
      <c r="F31" s="55" t="s">
        <v>141</v>
      </c>
      <c r="G31" s="53" t="s">
        <v>167</v>
      </c>
      <c r="H31" s="42">
        <v>48614.26</v>
      </c>
      <c r="I31" s="42">
        <v>48027.98</v>
      </c>
      <c r="J31" s="43">
        <v>48614.26</v>
      </c>
      <c r="K31" s="43">
        <v>47151.31</v>
      </c>
      <c r="L31" s="43">
        <v>45688.36</v>
      </c>
      <c r="M31" s="43">
        <v>45603.99</v>
      </c>
      <c r="N31" s="43">
        <v>44229.18</v>
      </c>
      <c r="O31" s="43">
        <v>59050.46</v>
      </c>
      <c r="P31" s="43">
        <v>57143.5</v>
      </c>
      <c r="Q31" s="43">
        <v>49100.73</v>
      </c>
      <c r="R31" s="43">
        <v>48027.98</v>
      </c>
      <c r="S31" s="42">
        <f t="shared" si="0"/>
        <v>29525.23</v>
      </c>
      <c r="T31" s="44">
        <f>H31/$H$78</f>
        <v>9.0047598608946747E-2</v>
      </c>
      <c r="U31" s="42">
        <f t="shared" si="1"/>
        <v>39252.4659130008</v>
      </c>
      <c r="V31" s="52">
        <f t="shared" si="2"/>
        <v>-9727.2359130008008</v>
      </c>
    </row>
    <row r="32" spans="2:22" ht="15" customHeight="1" x14ac:dyDescent="0.2">
      <c r="B32" s="41">
        <v>31</v>
      </c>
      <c r="C32" s="53" t="s">
        <v>202</v>
      </c>
      <c r="D32" s="55" t="s">
        <v>140</v>
      </c>
      <c r="E32" s="46" t="s">
        <v>38</v>
      </c>
      <c r="F32" s="55" t="s">
        <v>141</v>
      </c>
      <c r="G32" s="53" t="s">
        <v>203</v>
      </c>
      <c r="H32" s="42">
        <v>27817.23</v>
      </c>
      <c r="I32" s="42">
        <v>32070.95</v>
      </c>
      <c r="J32" s="43">
        <v>27817.23</v>
      </c>
      <c r="K32" s="43">
        <v>27195.98</v>
      </c>
      <c r="L32" s="43">
        <v>26264.12</v>
      </c>
      <c r="M32" s="43">
        <v>26188.14</v>
      </c>
      <c r="N32" s="43">
        <v>25256.27</v>
      </c>
      <c r="O32" s="43">
        <v>34805.769999999997</v>
      </c>
      <c r="P32" s="43">
        <v>33556.410000000003</v>
      </c>
      <c r="Q32" s="43">
        <v>32884.68</v>
      </c>
      <c r="R32" s="43">
        <v>32070.95</v>
      </c>
      <c r="S32" s="42">
        <f t="shared" si="0"/>
        <v>17402.884999999998</v>
      </c>
      <c r="T32" s="44">
        <f>H32/$H$78</f>
        <v>5.1525514559982021E-2</v>
      </c>
      <c r="U32" s="42">
        <f t="shared" si="1"/>
        <v>22460.382455047205</v>
      </c>
      <c r="V32" s="52">
        <f t="shared" si="2"/>
        <v>-5057.497455047207</v>
      </c>
    </row>
    <row r="33" spans="2:23" ht="15" customHeight="1" x14ac:dyDescent="0.2">
      <c r="B33" s="41">
        <v>52</v>
      </c>
      <c r="C33" s="53" t="s">
        <v>241</v>
      </c>
      <c r="D33" s="55" t="s">
        <v>140</v>
      </c>
      <c r="E33" s="46" t="s">
        <v>38</v>
      </c>
      <c r="F33" s="55" t="s">
        <v>141</v>
      </c>
      <c r="G33" s="53" t="s">
        <v>242</v>
      </c>
      <c r="H33" s="42">
        <v>8870.4</v>
      </c>
      <c r="I33" s="42">
        <v>25988.02</v>
      </c>
      <c r="J33" s="43">
        <v>8870.4</v>
      </c>
      <c r="K33" s="43">
        <v>8870.4</v>
      </c>
      <c r="L33" s="43">
        <v>8870.4</v>
      </c>
      <c r="M33" s="43">
        <v>8894.51</v>
      </c>
      <c r="N33" s="43">
        <v>8728.65</v>
      </c>
      <c r="O33" s="43">
        <v>24502.35</v>
      </c>
      <c r="P33" s="43">
        <v>24502.35</v>
      </c>
      <c r="Q33" s="43">
        <v>25988.02</v>
      </c>
      <c r="R33" s="43">
        <v>25988.02</v>
      </c>
      <c r="S33" s="42">
        <f t="shared" si="0"/>
        <v>12994.01</v>
      </c>
      <c r="T33" s="44">
        <f>H33/$H$78</f>
        <v>1.6430533318841038E-2</v>
      </c>
      <c r="U33" s="42">
        <f t="shared" si="1"/>
        <v>7162.2004250333594</v>
      </c>
      <c r="V33" s="52">
        <f t="shared" si="2"/>
        <v>5831.8095749666409</v>
      </c>
    </row>
    <row r="34" spans="2:23" ht="15" customHeight="1" x14ac:dyDescent="0.2">
      <c r="B34" s="41">
        <v>82</v>
      </c>
      <c r="C34" s="53" t="s">
        <v>300</v>
      </c>
      <c r="D34" s="55" t="s">
        <v>301</v>
      </c>
      <c r="E34" s="46" t="s">
        <v>38</v>
      </c>
      <c r="F34" s="55" t="s">
        <v>141</v>
      </c>
      <c r="G34" s="53" t="s">
        <v>302</v>
      </c>
      <c r="H34" s="42">
        <v>2575.8000000000002</v>
      </c>
      <c r="I34" s="42">
        <v>93300.02</v>
      </c>
      <c r="J34" s="43">
        <v>2575.8000000000002</v>
      </c>
      <c r="K34" s="43">
        <v>2575.8000000000002</v>
      </c>
      <c r="L34" s="43">
        <v>2575.8000000000002</v>
      </c>
      <c r="M34" s="43">
        <v>2574.27</v>
      </c>
      <c r="N34" s="43">
        <v>79020.3</v>
      </c>
      <c r="O34" s="43">
        <v>96628.69</v>
      </c>
      <c r="P34" s="43">
        <v>96628.69</v>
      </c>
      <c r="Q34" s="43">
        <v>93300.02</v>
      </c>
      <c r="R34" s="43">
        <v>93300.02</v>
      </c>
      <c r="S34" s="42">
        <f t="shared" si="0"/>
        <v>48314.345000000001</v>
      </c>
      <c r="T34" s="44">
        <f>H34/$H$78</f>
        <v>4.7711228042332651E-3</v>
      </c>
      <c r="U34" s="42">
        <f t="shared" si="1"/>
        <v>2079.7704562140298</v>
      </c>
      <c r="V34" s="52">
        <f t="shared" si="2"/>
        <v>46234.574543785973</v>
      </c>
    </row>
    <row r="35" spans="2:23" ht="15" customHeight="1" x14ac:dyDescent="0.2">
      <c r="B35" s="41">
        <v>83</v>
      </c>
      <c r="C35" s="53" t="s">
        <v>303</v>
      </c>
      <c r="D35" s="55" t="s">
        <v>140</v>
      </c>
      <c r="E35" s="46" t="s">
        <v>38</v>
      </c>
      <c r="F35" s="55" t="s">
        <v>141</v>
      </c>
      <c r="G35" s="53" t="s">
        <v>304</v>
      </c>
      <c r="H35" s="42">
        <v>14479.92</v>
      </c>
      <c r="I35" s="42">
        <v>22531.48</v>
      </c>
      <c r="J35" s="43">
        <v>14479.92</v>
      </c>
      <c r="K35" s="43">
        <v>14479.92</v>
      </c>
      <c r="L35" s="43">
        <v>14479.92</v>
      </c>
      <c r="M35" s="43">
        <v>14491.23</v>
      </c>
      <c r="N35" s="43">
        <v>3555.66</v>
      </c>
      <c r="O35" s="43">
        <v>22531.48</v>
      </c>
      <c r="P35" s="43">
        <v>22531.48</v>
      </c>
      <c r="Q35" s="43">
        <v>22531.48</v>
      </c>
      <c r="R35" s="43">
        <v>22531.48</v>
      </c>
      <c r="S35" s="42">
        <f t="shared" si="0"/>
        <v>11265.74</v>
      </c>
      <c r="T35" s="44">
        <f>H35/$H$78</f>
        <v>2.682097853694904E-2</v>
      </c>
      <c r="U35" s="42">
        <f t="shared" si="1"/>
        <v>11691.478307455025</v>
      </c>
      <c r="V35" s="52">
        <f t="shared" si="2"/>
        <v>-425.73830745502528</v>
      </c>
    </row>
    <row r="36" spans="2:23" ht="15" customHeight="1" x14ac:dyDescent="0.2">
      <c r="B36" s="41">
        <v>17</v>
      </c>
      <c r="C36" s="53" t="s">
        <v>172</v>
      </c>
      <c r="D36" s="55" t="s">
        <v>102</v>
      </c>
      <c r="E36" s="91" t="s">
        <v>103</v>
      </c>
      <c r="F36" s="55" t="s">
        <v>104</v>
      </c>
      <c r="G36" s="53" t="s">
        <v>120</v>
      </c>
      <c r="H36" s="42">
        <v>1303.8499999999999</v>
      </c>
      <c r="I36" s="42">
        <v>28480.44</v>
      </c>
      <c r="J36" s="43">
        <v>1303.8499999999999</v>
      </c>
      <c r="K36" s="43">
        <v>1303.8499999999999</v>
      </c>
      <c r="L36" s="43">
        <v>1303.8499999999999</v>
      </c>
      <c r="M36" s="43">
        <v>1302.77</v>
      </c>
      <c r="N36" s="43">
        <v>1302.77</v>
      </c>
      <c r="O36" s="43">
        <v>29572.32</v>
      </c>
      <c r="P36" s="43">
        <v>29572.32</v>
      </c>
      <c r="Q36" s="43">
        <v>28480.44</v>
      </c>
      <c r="R36" s="43">
        <v>28480.44</v>
      </c>
      <c r="S36" s="42">
        <f t="shared" si="0"/>
        <v>14786.16</v>
      </c>
      <c r="T36" s="44">
        <f>H36/$H$78</f>
        <v>2.4151053918392506E-3</v>
      </c>
      <c r="U36" s="42">
        <f t="shared" si="1"/>
        <v>1052.7636886927023</v>
      </c>
      <c r="V36" s="52">
        <f t="shared" si="2"/>
        <v>13733.396311307297</v>
      </c>
    </row>
    <row r="37" spans="2:23" ht="15" customHeight="1" x14ac:dyDescent="0.2">
      <c r="B37" s="45">
        <v>18</v>
      </c>
      <c r="C37" s="46" t="s">
        <v>173</v>
      </c>
      <c r="D37" s="47" t="s">
        <v>102</v>
      </c>
      <c r="E37" s="91" t="s">
        <v>103</v>
      </c>
      <c r="F37" s="47" t="s">
        <v>104</v>
      </c>
      <c r="G37" s="46" t="s">
        <v>120</v>
      </c>
      <c r="H37" s="49">
        <v>31110.45</v>
      </c>
      <c r="I37" s="49">
        <v>15574.56</v>
      </c>
      <c r="J37" s="59">
        <v>31110.45</v>
      </c>
      <c r="K37" s="59">
        <v>30323.83</v>
      </c>
      <c r="L37" s="59">
        <v>29241.27</v>
      </c>
      <c r="M37" s="59">
        <v>29209.58</v>
      </c>
      <c r="N37" s="59">
        <v>28127.040000000001</v>
      </c>
      <c r="O37" s="59">
        <v>16237.16</v>
      </c>
      <c r="P37" s="59">
        <v>15811.1</v>
      </c>
      <c r="Q37" s="59">
        <v>16055.11</v>
      </c>
      <c r="R37" s="59">
        <v>15574.56</v>
      </c>
      <c r="S37" s="49">
        <f t="shared" si="0"/>
        <v>15555.225</v>
      </c>
      <c r="T37" s="48">
        <f>H37/$H$78</f>
        <v>5.7625505646773337E-2</v>
      </c>
      <c r="U37" s="49">
        <f t="shared" si="1"/>
        <v>25119.417186708502</v>
      </c>
      <c r="V37" s="52">
        <f t="shared" si="2"/>
        <v>-9564.192186708502</v>
      </c>
      <c r="W37" s="60"/>
    </row>
    <row r="38" spans="2:23" ht="15" customHeight="1" x14ac:dyDescent="0.2">
      <c r="B38" s="41">
        <v>22</v>
      </c>
      <c r="C38" s="53" t="s">
        <v>183</v>
      </c>
      <c r="D38" s="55" t="s">
        <v>17</v>
      </c>
      <c r="E38" s="92" t="s">
        <v>18</v>
      </c>
      <c r="F38" s="55" t="s">
        <v>19</v>
      </c>
      <c r="G38" s="53" t="s">
        <v>184</v>
      </c>
      <c r="H38" s="43">
        <v>23139.1</v>
      </c>
      <c r="I38" s="43">
        <v>43455.55</v>
      </c>
      <c r="J38" s="43">
        <v>50256.41</v>
      </c>
      <c r="K38" s="43">
        <v>48308.27</v>
      </c>
      <c r="L38" s="43">
        <v>48308.27</v>
      </c>
      <c r="M38" s="43">
        <v>43596.49</v>
      </c>
      <c r="N38" s="43">
        <v>43596.49</v>
      </c>
      <c r="O38" s="43">
        <v>44811.01</v>
      </c>
      <c r="P38" s="43">
        <v>44811.01</v>
      </c>
      <c r="Q38" s="43">
        <v>43455.55</v>
      </c>
      <c r="R38" s="43">
        <v>43455.55</v>
      </c>
      <c r="S38" s="42">
        <f t="shared" si="0"/>
        <v>25128.205000000002</v>
      </c>
      <c r="T38" s="44">
        <f>H38/$H$78</f>
        <v>4.2860271635776818E-2</v>
      </c>
      <c r="U38" s="42">
        <f t="shared" si="1"/>
        <v>18683.134002400053</v>
      </c>
      <c r="V38" s="52">
        <f t="shared" si="2"/>
        <v>6445.0709975999489</v>
      </c>
    </row>
    <row r="39" spans="2:23" ht="15" customHeight="1" x14ac:dyDescent="0.2">
      <c r="B39" s="41">
        <v>90</v>
      </c>
      <c r="C39" s="53" t="s">
        <v>315</v>
      </c>
      <c r="D39" s="55" t="s">
        <v>316</v>
      </c>
      <c r="E39" s="53" t="s">
        <v>72</v>
      </c>
      <c r="F39" s="55" t="s">
        <v>317</v>
      </c>
      <c r="G39" s="53" t="s">
        <v>39</v>
      </c>
      <c r="H39" s="42">
        <v>1128.5999999999999</v>
      </c>
      <c r="I39" s="42">
        <v>2026.02</v>
      </c>
      <c r="J39" s="43">
        <v>1128.5999999999999</v>
      </c>
      <c r="K39" s="43">
        <v>1128.5999999999999</v>
      </c>
      <c r="L39" s="43">
        <v>1128.5999999999999</v>
      </c>
      <c r="M39" s="43">
        <v>1125.9000000000001</v>
      </c>
      <c r="N39" s="43">
        <v>1125.9000000000001</v>
      </c>
      <c r="O39" s="43">
        <v>1999.67</v>
      </c>
      <c r="P39" s="43">
        <v>1999.67</v>
      </c>
      <c r="Q39" s="43">
        <v>2026.02</v>
      </c>
      <c r="R39" s="43">
        <v>2026.02</v>
      </c>
      <c r="S39" s="42">
        <f t="shared" si="0"/>
        <v>1013.01</v>
      </c>
      <c r="T39" s="44">
        <f>H39/$H$78</f>
        <v>2.0904919624418284E-3</v>
      </c>
      <c r="U39" s="42">
        <f t="shared" si="1"/>
        <v>911.26210764933364</v>
      </c>
      <c r="V39" s="52">
        <f t="shared" si="2"/>
        <v>101.74789235066635</v>
      </c>
    </row>
    <row r="40" spans="2:23" ht="15" customHeight="1" x14ac:dyDescent="0.2">
      <c r="B40" s="41">
        <v>117</v>
      </c>
      <c r="C40" s="53" t="s">
        <v>370</v>
      </c>
      <c r="D40" s="55" t="s">
        <v>87</v>
      </c>
      <c r="E40" s="53" t="s">
        <v>25</v>
      </c>
      <c r="F40" s="55" t="s">
        <v>88</v>
      </c>
      <c r="G40" s="53" t="s">
        <v>39</v>
      </c>
      <c r="H40" s="42">
        <v>21816.99</v>
      </c>
      <c r="I40" s="42">
        <v>28434.36</v>
      </c>
      <c r="J40" s="43">
        <v>22240.94</v>
      </c>
      <c r="K40" s="43">
        <v>21916.84</v>
      </c>
      <c r="L40" s="43">
        <v>21430.69</v>
      </c>
      <c r="M40" s="43">
        <v>21413.08</v>
      </c>
      <c r="N40" s="43">
        <v>20926.93</v>
      </c>
      <c r="O40" s="43">
        <v>32210.240000000002</v>
      </c>
      <c r="P40" s="43">
        <v>31419.83</v>
      </c>
      <c r="Q40" s="43">
        <v>28887.97</v>
      </c>
      <c r="R40" s="43">
        <v>28434.36</v>
      </c>
      <c r="S40" s="42">
        <f t="shared" si="0"/>
        <v>16105.12</v>
      </c>
      <c r="T40" s="44">
        <f>H40/$H$78</f>
        <v>4.0411343469496507E-2</v>
      </c>
      <c r="U40" s="42">
        <f t="shared" si="1"/>
        <v>17615.626696760977</v>
      </c>
      <c r="V40" s="52">
        <f t="shared" si="2"/>
        <v>-1510.5066967609764</v>
      </c>
    </row>
    <row r="41" spans="2:23" ht="15" customHeight="1" x14ac:dyDescent="0.2">
      <c r="B41" s="41"/>
      <c r="C41" s="53"/>
      <c r="D41" s="55"/>
      <c r="E41" s="53"/>
      <c r="F41" s="55"/>
      <c r="G41" s="53"/>
      <c r="H41" s="42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2"/>
      <c r="T41" s="44"/>
      <c r="U41" s="42"/>
      <c r="V41" s="52"/>
    </row>
    <row r="42" spans="2:23" ht="15" customHeight="1" x14ac:dyDescent="0.2">
      <c r="B42" s="41"/>
      <c r="C42" s="53"/>
      <c r="D42" s="55"/>
      <c r="E42" s="53"/>
      <c r="F42" s="55"/>
      <c r="G42" s="53"/>
      <c r="H42" s="42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2"/>
      <c r="T42" s="44"/>
      <c r="U42" s="42"/>
      <c r="V42" s="52"/>
    </row>
    <row r="43" spans="2:23" s="28" customFormat="1" ht="24" customHeight="1" x14ac:dyDescent="0.25">
      <c r="B43" s="72" t="s">
        <v>20</v>
      </c>
      <c r="C43" s="71" t="s">
        <v>21</v>
      </c>
      <c r="D43" s="71" t="s">
        <v>372</v>
      </c>
      <c r="E43" s="72" t="s">
        <v>22</v>
      </c>
      <c r="F43" s="72" t="s">
        <v>0</v>
      </c>
      <c r="G43" s="72" t="s">
        <v>23</v>
      </c>
      <c r="H43" s="73" t="s">
        <v>396</v>
      </c>
      <c r="I43" s="73" t="s">
        <v>395</v>
      </c>
      <c r="J43" s="74" t="s">
        <v>373</v>
      </c>
      <c r="K43" s="74"/>
      <c r="L43" s="74"/>
      <c r="M43" s="74"/>
      <c r="N43" s="74"/>
      <c r="O43" s="74"/>
      <c r="P43" s="74"/>
      <c r="Q43" s="74"/>
      <c r="R43" s="74"/>
      <c r="S43" s="84" t="s">
        <v>397</v>
      </c>
      <c r="T43" s="86" t="s">
        <v>394</v>
      </c>
      <c r="U43" s="88" t="s">
        <v>130</v>
      </c>
      <c r="V43" s="51"/>
    </row>
    <row r="44" spans="2:23" s="28" customFormat="1" ht="75.75" customHeight="1" x14ac:dyDescent="0.25">
      <c r="B44" s="72"/>
      <c r="C44" s="71"/>
      <c r="D44" s="71"/>
      <c r="E44" s="72"/>
      <c r="F44" s="72"/>
      <c r="G44" s="72"/>
      <c r="H44" s="73"/>
      <c r="I44" s="73"/>
      <c r="J44" s="40" t="s">
        <v>375</v>
      </c>
      <c r="K44" s="40" t="s">
        <v>374</v>
      </c>
      <c r="L44" s="40" t="s">
        <v>393</v>
      </c>
      <c r="M44" s="40" t="s">
        <v>392</v>
      </c>
      <c r="N44" s="40" t="s">
        <v>391</v>
      </c>
      <c r="O44" s="40" t="s">
        <v>390</v>
      </c>
      <c r="P44" s="40" t="s">
        <v>389</v>
      </c>
      <c r="Q44" s="40" t="s">
        <v>388</v>
      </c>
      <c r="R44" s="40" t="s">
        <v>387</v>
      </c>
      <c r="S44" s="85"/>
      <c r="T44" s="87"/>
      <c r="U44" s="89"/>
      <c r="V44" s="51"/>
      <c r="W44" s="28" t="s">
        <v>402</v>
      </c>
    </row>
    <row r="45" spans="2:23" ht="15" customHeight="1" x14ac:dyDescent="0.2">
      <c r="B45" s="109">
        <v>5</v>
      </c>
      <c r="C45" s="53" t="s">
        <v>146</v>
      </c>
      <c r="D45" s="55" t="s">
        <v>147</v>
      </c>
      <c r="E45" s="95" t="s">
        <v>40</v>
      </c>
      <c r="F45" s="55" t="s">
        <v>148</v>
      </c>
      <c r="G45" s="53" t="s">
        <v>39</v>
      </c>
      <c r="H45" s="42">
        <v>7392.08</v>
      </c>
      <c r="I45" s="42">
        <v>8432.84</v>
      </c>
      <c r="J45" s="43">
        <v>7392.08</v>
      </c>
      <c r="K45" s="43">
        <v>7204.82</v>
      </c>
      <c r="L45" s="43">
        <v>7017.57</v>
      </c>
      <c r="M45" s="43">
        <v>6977.38</v>
      </c>
      <c r="N45" s="43">
        <v>6790.11</v>
      </c>
      <c r="O45" s="43">
        <v>8866.39</v>
      </c>
      <c r="P45" s="43">
        <v>8640.6299999999992</v>
      </c>
      <c r="Q45" s="43">
        <v>8581.9</v>
      </c>
      <c r="R45" s="43">
        <v>8432.84</v>
      </c>
      <c r="S45" s="42">
        <f t="shared" si="0"/>
        <v>4433.1949999999997</v>
      </c>
      <c r="T45" s="44">
        <f>H45/'DATO CEM'!$H$139</f>
        <v>9.5799019978337636E-3</v>
      </c>
      <c r="U45" s="42">
        <f t="shared" si="1"/>
        <v>4175.9556326746597</v>
      </c>
      <c r="V45" s="52">
        <f t="shared" si="2"/>
        <v>257.23936732534003</v>
      </c>
      <c r="W45" s="110">
        <f>U45*0.3</f>
        <v>1252.7866898023979</v>
      </c>
    </row>
    <row r="46" spans="2:23" ht="15" customHeight="1" x14ac:dyDescent="0.2">
      <c r="B46" s="109">
        <v>6</v>
      </c>
      <c r="C46" s="53" t="s">
        <v>149</v>
      </c>
      <c r="D46" s="55" t="s">
        <v>147</v>
      </c>
      <c r="E46" s="96"/>
      <c r="F46" s="55" t="s">
        <v>148</v>
      </c>
      <c r="G46" s="53" t="s">
        <v>39</v>
      </c>
      <c r="H46" s="42">
        <v>1383.2</v>
      </c>
      <c r="I46" s="42">
        <v>2214.89</v>
      </c>
      <c r="J46" s="43">
        <v>1383.2</v>
      </c>
      <c r="K46" s="43">
        <v>1383.2</v>
      </c>
      <c r="L46" s="43">
        <v>1383.2</v>
      </c>
      <c r="M46" s="43">
        <v>1384.58</v>
      </c>
      <c r="N46" s="43">
        <v>1384.58</v>
      </c>
      <c r="O46" s="43">
        <v>2214.89</v>
      </c>
      <c r="P46" s="43">
        <v>2214.89</v>
      </c>
      <c r="Q46" s="43">
        <v>2214.89</v>
      </c>
      <c r="R46" s="43">
        <v>2214.89</v>
      </c>
      <c r="S46" s="42">
        <f t="shared" si="0"/>
        <v>1107.4449999999999</v>
      </c>
      <c r="T46" s="44">
        <f>H46/'DATO CEM'!$H$139</f>
        <v>1.7925834735830323E-3</v>
      </c>
      <c r="U46" s="42">
        <f t="shared" si="1"/>
        <v>781.40142302512822</v>
      </c>
      <c r="V46" s="52">
        <f t="shared" si="2"/>
        <v>326.04357697487171</v>
      </c>
      <c r="W46" s="110">
        <f t="shared" ref="W46:W77" si="3">U46*0.3</f>
        <v>234.42042690753846</v>
      </c>
    </row>
    <row r="47" spans="2:23" ht="15" customHeight="1" x14ac:dyDescent="0.2">
      <c r="B47" s="109">
        <v>101</v>
      </c>
      <c r="C47" s="53" t="s">
        <v>341</v>
      </c>
      <c r="D47" s="55" t="s">
        <v>147</v>
      </c>
      <c r="E47" s="97"/>
      <c r="F47" s="55" t="s">
        <v>148</v>
      </c>
      <c r="G47" s="53" t="s">
        <v>39</v>
      </c>
      <c r="H47" s="42">
        <v>1222.02</v>
      </c>
      <c r="I47" s="42">
        <v>2115.33</v>
      </c>
      <c r="J47" s="43">
        <v>1222.02</v>
      </c>
      <c r="K47" s="43">
        <v>1222.02</v>
      </c>
      <c r="L47" s="43">
        <v>1222.02</v>
      </c>
      <c r="M47" s="43">
        <v>1222.5899999999999</v>
      </c>
      <c r="N47" s="43">
        <v>1222.5899999999999</v>
      </c>
      <c r="O47" s="43">
        <v>2030.72</v>
      </c>
      <c r="P47" s="43">
        <v>2030.72</v>
      </c>
      <c r="Q47" s="43">
        <v>2115.33</v>
      </c>
      <c r="R47" s="43">
        <v>2115.33</v>
      </c>
      <c r="S47" s="42">
        <f t="shared" si="0"/>
        <v>1057.665</v>
      </c>
      <c r="T47" s="44">
        <f>H47/'DATO CEM'!$H$139</f>
        <v>1.5836992888865942E-3</v>
      </c>
      <c r="U47" s="42">
        <f t="shared" si="1"/>
        <v>690.34714210899881</v>
      </c>
      <c r="V47" s="52">
        <f t="shared" si="2"/>
        <v>367.31785789100115</v>
      </c>
      <c r="W47" s="110">
        <f t="shared" si="3"/>
        <v>207.10414263269965</v>
      </c>
    </row>
    <row r="48" spans="2:23" ht="15" customHeight="1" x14ac:dyDescent="0.2">
      <c r="B48" s="109">
        <v>9</v>
      </c>
      <c r="C48" s="53" t="s">
        <v>152</v>
      </c>
      <c r="D48" s="55" t="s">
        <v>153</v>
      </c>
      <c r="E48" s="53" t="s">
        <v>41</v>
      </c>
      <c r="F48" s="55" t="s">
        <v>154</v>
      </c>
      <c r="G48" s="53" t="s">
        <v>39</v>
      </c>
      <c r="H48" s="42">
        <v>1572.48</v>
      </c>
      <c r="I48" s="42">
        <v>2621.8</v>
      </c>
      <c r="J48" s="43">
        <v>1572.48</v>
      </c>
      <c r="K48" s="43">
        <v>1572.48</v>
      </c>
      <c r="L48" s="43">
        <v>1572.48</v>
      </c>
      <c r="M48" s="43">
        <v>1573.39</v>
      </c>
      <c r="N48" s="43">
        <v>1573.39</v>
      </c>
      <c r="O48" s="43">
        <v>2621.8</v>
      </c>
      <c r="P48" s="43">
        <v>2621.8</v>
      </c>
      <c r="Q48" s="43">
        <v>2621.8</v>
      </c>
      <c r="R48" s="43">
        <v>2621.8</v>
      </c>
      <c r="S48" s="42">
        <f t="shared" si="0"/>
        <v>1310.9</v>
      </c>
      <c r="T48" s="44">
        <f>H48/'DATO CEM'!$H$139</f>
        <v>2.0378843699680785E-3</v>
      </c>
      <c r="U48" s="42">
        <f t="shared" si="1"/>
        <v>888.33003880751403</v>
      </c>
      <c r="V48" s="52">
        <f t="shared" si="2"/>
        <v>422.56996119248606</v>
      </c>
      <c r="W48" s="110">
        <f t="shared" si="3"/>
        <v>266.49901164225417</v>
      </c>
    </row>
    <row r="49" spans="2:23" ht="15" customHeight="1" x14ac:dyDescent="0.2">
      <c r="B49" s="109">
        <v>19</v>
      </c>
      <c r="C49" s="53" t="s">
        <v>174</v>
      </c>
      <c r="D49" s="55" t="s">
        <v>175</v>
      </c>
      <c r="E49" s="53" t="s">
        <v>45</v>
      </c>
      <c r="F49" s="55" t="s">
        <v>176</v>
      </c>
      <c r="G49" s="53" t="s">
        <v>39</v>
      </c>
      <c r="H49" s="42">
        <v>1074.2</v>
      </c>
      <c r="I49" s="42">
        <v>2289.92</v>
      </c>
      <c r="J49" s="43">
        <v>1074.2</v>
      </c>
      <c r="K49" s="43">
        <v>1074.2</v>
      </c>
      <c r="L49" s="43">
        <v>1074.2</v>
      </c>
      <c r="M49" s="43">
        <v>1076.3399999999999</v>
      </c>
      <c r="N49" s="43">
        <v>1076.3399999999999</v>
      </c>
      <c r="O49" s="43">
        <v>2289.92</v>
      </c>
      <c r="P49" s="43">
        <v>2289.92</v>
      </c>
      <c r="Q49" s="43">
        <v>2289.92</v>
      </c>
      <c r="R49" s="43">
        <v>2289.92</v>
      </c>
      <c r="S49" s="42">
        <f t="shared" si="0"/>
        <v>1144.96</v>
      </c>
      <c r="T49" s="44">
        <f>H49/'DATO CEM'!$H$139</f>
        <v>1.3921292418470888E-3</v>
      </c>
      <c r="U49" s="42">
        <f t="shared" ref="U49:U67" si="4">U$11*T49</f>
        <v>606.84023179120345</v>
      </c>
      <c r="V49" s="52">
        <f t="shared" si="2"/>
        <v>538.11976820879659</v>
      </c>
      <c r="W49" s="110">
        <f t="shared" si="3"/>
        <v>182.05206953736104</v>
      </c>
    </row>
    <row r="50" spans="2:23" ht="15" customHeight="1" x14ac:dyDescent="0.2">
      <c r="B50" s="109">
        <v>29</v>
      </c>
      <c r="C50" s="46" t="s">
        <v>198</v>
      </c>
      <c r="D50" s="47">
        <v>2200225536</v>
      </c>
      <c r="E50" s="46" t="s">
        <v>376</v>
      </c>
      <c r="F50" s="47">
        <v>75925</v>
      </c>
      <c r="G50" s="46" t="s">
        <v>39</v>
      </c>
      <c r="H50" s="49">
        <v>4341.1000000000004</v>
      </c>
      <c r="I50" s="49">
        <v>3908.67</v>
      </c>
      <c r="J50" s="59">
        <v>4341.1000000000004</v>
      </c>
      <c r="K50" s="59">
        <v>4114.72</v>
      </c>
      <c r="L50" s="59">
        <v>3888.35</v>
      </c>
      <c r="M50" s="59">
        <v>3887.87</v>
      </c>
      <c r="N50" s="59">
        <v>3706.76</v>
      </c>
      <c r="O50" s="59">
        <v>4222.34</v>
      </c>
      <c r="P50" s="59">
        <v>4061.51</v>
      </c>
      <c r="Q50" s="59">
        <v>4065.51</v>
      </c>
      <c r="R50" s="59">
        <v>3908.67</v>
      </c>
      <c r="S50" s="49">
        <f t="shared" si="0"/>
        <v>2170.5500000000002</v>
      </c>
      <c r="T50" s="44">
        <f>H50/'DATO CEM'!$H$139</f>
        <v>5.6259283669543823E-3</v>
      </c>
      <c r="U50" s="49">
        <f t="shared" si="4"/>
        <v>2452.3870138044999</v>
      </c>
      <c r="V50" s="52">
        <f t="shared" si="2"/>
        <v>-281.83701380449975</v>
      </c>
      <c r="W50" s="110">
        <f t="shared" si="3"/>
        <v>735.71610414135</v>
      </c>
    </row>
    <row r="51" spans="2:23" ht="15" customHeight="1" x14ac:dyDescent="0.2">
      <c r="B51" s="109">
        <v>33</v>
      </c>
      <c r="C51" s="46" t="s">
        <v>206</v>
      </c>
      <c r="D51" s="47" t="s">
        <v>85</v>
      </c>
      <c r="E51" s="46" t="s">
        <v>24</v>
      </c>
      <c r="F51" s="47" t="s">
        <v>86</v>
      </c>
      <c r="G51" s="46" t="s">
        <v>39</v>
      </c>
      <c r="H51" s="49">
        <v>5105.45</v>
      </c>
      <c r="I51" s="49">
        <v>4341.8900000000003</v>
      </c>
      <c r="J51" s="59">
        <v>5105.45</v>
      </c>
      <c r="K51" s="59">
        <v>4835.24</v>
      </c>
      <c r="L51" s="59">
        <v>4565.0200000000004</v>
      </c>
      <c r="M51" s="59">
        <v>4562.96</v>
      </c>
      <c r="N51" s="59">
        <v>4346.79</v>
      </c>
      <c r="O51" s="59">
        <v>4716.5</v>
      </c>
      <c r="P51" s="59">
        <v>4529.1899999999996</v>
      </c>
      <c r="Q51" s="59">
        <v>4529.1899999999996</v>
      </c>
      <c r="R51" s="59">
        <v>4341.8900000000003</v>
      </c>
      <c r="S51" s="49">
        <f t="shared" si="0"/>
        <v>2552.7249999999999</v>
      </c>
      <c r="T51" s="44">
        <f>H51/'DATO CEM'!$H$139</f>
        <v>6.6165018039361567E-3</v>
      </c>
      <c r="U51" s="49">
        <f t="shared" si="4"/>
        <v>2884.1858698551478</v>
      </c>
      <c r="V51" s="52">
        <f t="shared" si="2"/>
        <v>-331.46086985514785</v>
      </c>
      <c r="W51" s="110">
        <f t="shared" si="3"/>
        <v>865.25576095654435</v>
      </c>
    </row>
    <row r="52" spans="2:23" ht="15" customHeight="1" x14ac:dyDescent="0.2">
      <c r="B52" s="109">
        <v>40</v>
      </c>
      <c r="C52" s="53" t="s">
        <v>216</v>
      </c>
      <c r="D52" s="55" t="s">
        <v>217</v>
      </c>
      <c r="E52" s="53" t="s">
        <v>29</v>
      </c>
      <c r="F52" s="55" t="s">
        <v>218</v>
      </c>
      <c r="G52" s="53" t="s">
        <v>39</v>
      </c>
      <c r="H52" s="42">
        <v>6092.29</v>
      </c>
      <c r="I52" s="42">
        <v>14566.95</v>
      </c>
      <c r="J52" s="43">
        <v>6092.29</v>
      </c>
      <c r="K52" s="43">
        <v>5103.99</v>
      </c>
      <c r="L52" s="43">
        <v>5013.5200000000004</v>
      </c>
      <c r="M52" s="43">
        <v>4997.01</v>
      </c>
      <c r="N52" s="43">
        <v>4832.9799999999996</v>
      </c>
      <c r="O52" s="43">
        <v>15728.45</v>
      </c>
      <c r="P52" s="43">
        <v>15147.7</v>
      </c>
      <c r="Q52" s="43">
        <v>15147.7</v>
      </c>
      <c r="R52" s="43">
        <v>14566.95</v>
      </c>
      <c r="S52" s="42">
        <f t="shared" si="0"/>
        <v>7864.2250000000004</v>
      </c>
      <c r="T52" s="44">
        <f>H52/'DATO CEM'!$H$139</f>
        <v>7.8954152474516853E-3</v>
      </c>
      <c r="U52" s="42">
        <f t="shared" si="4"/>
        <v>3441.6744328237114</v>
      </c>
      <c r="V52" s="52">
        <f t="shared" si="2"/>
        <v>4422.5505671762894</v>
      </c>
      <c r="W52" s="110">
        <f t="shared" si="3"/>
        <v>1032.5023298471133</v>
      </c>
    </row>
    <row r="53" spans="2:23" ht="15" customHeight="1" x14ac:dyDescent="0.2">
      <c r="B53" s="109">
        <v>42</v>
      </c>
      <c r="C53" s="53" t="s">
        <v>223</v>
      </c>
      <c r="D53" s="55" t="s">
        <v>1</v>
      </c>
      <c r="E53" s="95" t="s">
        <v>2</v>
      </c>
      <c r="F53" s="55" t="s">
        <v>3</v>
      </c>
      <c r="G53" s="53" t="s">
        <v>39</v>
      </c>
      <c r="H53" s="42">
        <v>7433.86</v>
      </c>
      <c r="I53" s="42">
        <v>18308.86</v>
      </c>
      <c r="J53" s="43">
        <v>7433.86</v>
      </c>
      <c r="K53" s="43">
        <v>7286.97</v>
      </c>
      <c r="L53" s="43">
        <v>7045.05</v>
      </c>
      <c r="M53" s="43">
        <v>7004.03</v>
      </c>
      <c r="N53" s="43">
        <v>6783.7</v>
      </c>
      <c r="O53" s="43">
        <v>18225.66</v>
      </c>
      <c r="P53" s="43">
        <v>18225.66</v>
      </c>
      <c r="Q53" s="43">
        <v>18308.86</v>
      </c>
      <c r="R53" s="43">
        <v>18308.86</v>
      </c>
      <c r="S53" s="42">
        <f t="shared" si="0"/>
        <v>9154.43</v>
      </c>
      <c r="T53" s="44">
        <f>H53/'DATO CEM'!$H$139</f>
        <v>9.6340475570633015E-3</v>
      </c>
      <c r="U53" s="42">
        <f t="shared" si="4"/>
        <v>4199.5581134829226</v>
      </c>
      <c r="V53" s="52">
        <f t="shared" si="2"/>
        <v>4954.8718865170777</v>
      </c>
      <c r="W53" s="110">
        <f t="shared" si="3"/>
        <v>1259.8674340448767</v>
      </c>
    </row>
    <row r="54" spans="2:23" ht="15" customHeight="1" x14ac:dyDescent="0.2">
      <c r="B54" s="109">
        <v>43</v>
      </c>
      <c r="C54" s="53" t="s">
        <v>224</v>
      </c>
      <c r="D54" s="55" t="s">
        <v>1</v>
      </c>
      <c r="E54" s="96"/>
      <c r="F54" s="55" t="s">
        <v>3</v>
      </c>
      <c r="G54" s="53" t="s">
        <v>39</v>
      </c>
      <c r="H54" s="42">
        <v>1279.8</v>
      </c>
      <c r="I54" s="42">
        <v>1844.14</v>
      </c>
      <c r="J54" s="43">
        <v>1279.8</v>
      </c>
      <c r="K54" s="43">
        <v>1279.8</v>
      </c>
      <c r="L54" s="43">
        <v>1279.8</v>
      </c>
      <c r="M54" s="43">
        <v>1277.8</v>
      </c>
      <c r="N54" s="43">
        <v>1277.8</v>
      </c>
      <c r="O54" s="43">
        <v>1510.86</v>
      </c>
      <c r="P54" s="43">
        <v>1510.86</v>
      </c>
      <c r="Q54" s="43">
        <v>1844.14</v>
      </c>
      <c r="R54" s="43">
        <v>1844.14</v>
      </c>
      <c r="S54" s="42">
        <f t="shared" si="0"/>
        <v>922.07</v>
      </c>
      <c r="T54" s="44">
        <f>H54/'DATO CEM'!$H$139</f>
        <v>1.6585803423160531E-3</v>
      </c>
      <c r="U54" s="42">
        <f t="shared" si="4"/>
        <v>722.9883901008958</v>
      </c>
      <c r="V54" s="52">
        <f t="shared" si="2"/>
        <v>199.08160989910425</v>
      </c>
      <c r="W54" s="110">
        <f t="shared" si="3"/>
        <v>216.89651703026874</v>
      </c>
    </row>
    <row r="55" spans="2:23" ht="15" customHeight="1" x14ac:dyDescent="0.2">
      <c r="B55" s="109">
        <v>91</v>
      </c>
      <c r="C55" s="53" t="s">
        <v>318</v>
      </c>
      <c r="D55" s="55" t="s">
        <v>1</v>
      </c>
      <c r="E55" s="97"/>
      <c r="F55" s="55" t="s">
        <v>3</v>
      </c>
      <c r="G55" s="53" t="s">
        <v>39</v>
      </c>
      <c r="H55" s="42">
        <v>1085.4000000000001</v>
      </c>
      <c r="I55" s="42">
        <v>15269.33</v>
      </c>
      <c r="J55" s="43">
        <v>1085.4000000000001</v>
      </c>
      <c r="K55" s="43">
        <v>1085.4000000000001</v>
      </c>
      <c r="L55" s="43">
        <v>1085.4000000000001</v>
      </c>
      <c r="M55" s="43">
        <v>1084.55</v>
      </c>
      <c r="N55" s="43">
        <v>1084.55</v>
      </c>
      <c r="O55" s="43">
        <v>2019.87</v>
      </c>
      <c r="P55" s="43">
        <v>2019.87</v>
      </c>
      <c r="Q55" s="43">
        <v>15269.33</v>
      </c>
      <c r="R55" s="43">
        <v>15269.33</v>
      </c>
      <c r="S55" s="42">
        <f t="shared" si="0"/>
        <v>7634.665</v>
      </c>
      <c r="T55" s="44">
        <f>H55/'DATO CEM'!$H$139</f>
        <v>1.4066440877870325E-3</v>
      </c>
      <c r="U55" s="42">
        <f t="shared" si="4"/>
        <v>613.16736881974714</v>
      </c>
      <c r="V55" s="52">
        <f t="shared" si="2"/>
        <v>7021.4976311802529</v>
      </c>
      <c r="W55" s="110">
        <f t="shared" si="3"/>
        <v>183.95021064592413</v>
      </c>
    </row>
    <row r="56" spans="2:23" ht="15" customHeight="1" x14ac:dyDescent="0.2">
      <c r="B56" s="109">
        <v>50</v>
      </c>
      <c r="C56" s="46" t="s">
        <v>238</v>
      </c>
      <c r="D56" s="47" t="s">
        <v>239</v>
      </c>
      <c r="E56" s="46" t="s">
        <v>58</v>
      </c>
      <c r="F56" s="47" t="s">
        <v>107</v>
      </c>
      <c r="G56" s="46" t="s">
        <v>39</v>
      </c>
      <c r="H56" s="49">
        <v>7301.1</v>
      </c>
      <c r="I56" s="49">
        <v>2066.3200000000002</v>
      </c>
      <c r="J56" s="59">
        <v>7301.1</v>
      </c>
      <c r="K56" s="59">
        <v>7085.26</v>
      </c>
      <c r="L56" s="59">
        <v>6852.59</v>
      </c>
      <c r="M56" s="59">
        <v>6850.53</v>
      </c>
      <c r="N56" s="59">
        <v>6678.57</v>
      </c>
      <c r="O56" s="59">
        <v>2066.3200000000002</v>
      </c>
      <c r="P56" s="59">
        <v>2066.3200000000002</v>
      </c>
      <c r="Q56" s="59">
        <v>2066.3200000000002</v>
      </c>
      <c r="R56" s="59">
        <v>2066.3200000000002</v>
      </c>
      <c r="S56" s="49">
        <f t="shared" si="0"/>
        <v>3650.55</v>
      </c>
      <c r="T56" s="44">
        <f>H56/'DATO CEM'!$H$139</f>
        <v>9.4619947939394711E-3</v>
      </c>
      <c r="U56" s="49">
        <f t="shared" si="4"/>
        <v>4124.5589427767227</v>
      </c>
      <c r="V56" s="52">
        <f t="shared" si="2"/>
        <v>-474.00894277672251</v>
      </c>
      <c r="W56" s="110">
        <f t="shared" si="3"/>
        <v>1237.3676828330167</v>
      </c>
    </row>
    <row r="57" spans="2:23" ht="15" customHeight="1" x14ac:dyDescent="0.2">
      <c r="B57" s="109">
        <v>51</v>
      </c>
      <c r="C57" s="53" t="s">
        <v>240</v>
      </c>
      <c r="D57" s="54" t="s">
        <v>89</v>
      </c>
      <c r="E57" s="53" t="s">
        <v>26</v>
      </c>
      <c r="F57" s="55">
        <v>11833</v>
      </c>
      <c r="G57" s="53" t="s">
        <v>39</v>
      </c>
      <c r="H57" s="42">
        <v>6331.09</v>
      </c>
      <c r="I57" s="42">
        <v>7166.88</v>
      </c>
      <c r="J57" s="43">
        <v>6331.09</v>
      </c>
      <c r="K57" s="43">
        <v>6212.65</v>
      </c>
      <c r="L57" s="43">
        <v>6035</v>
      </c>
      <c r="M57" s="43">
        <v>5992.42</v>
      </c>
      <c r="N57" s="43">
        <v>5814.77</v>
      </c>
      <c r="O57" s="43">
        <v>12369.24</v>
      </c>
      <c r="P57" s="43">
        <v>11949.24</v>
      </c>
      <c r="Q57" s="43">
        <v>7314.46</v>
      </c>
      <c r="R57" s="43">
        <v>7166.88</v>
      </c>
      <c r="S57" s="42">
        <f t="shared" si="0"/>
        <v>6184.62</v>
      </c>
      <c r="T57" s="44">
        <f>H57/'DATO CEM'!$H$139</f>
        <v>8.2048924983854823E-3</v>
      </c>
      <c r="U57" s="42">
        <f t="shared" si="4"/>
        <v>3576.5780330394437</v>
      </c>
      <c r="V57" s="52">
        <f t="shared" si="2"/>
        <v>2608.0419669605562</v>
      </c>
      <c r="W57" s="110">
        <f t="shared" si="3"/>
        <v>1072.973409911833</v>
      </c>
    </row>
    <row r="58" spans="2:23" ht="15" customHeight="1" x14ac:dyDescent="0.2">
      <c r="B58" s="109">
        <v>55</v>
      </c>
      <c r="C58" s="53" t="s">
        <v>246</v>
      </c>
      <c r="D58" s="55" t="s">
        <v>128</v>
      </c>
      <c r="E58" s="53" t="s">
        <v>59</v>
      </c>
      <c r="F58" s="55" t="s">
        <v>247</v>
      </c>
      <c r="G58" s="53" t="s">
        <v>39</v>
      </c>
      <c r="H58" s="42">
        <v>1171.8</v>
      </c>
      <c r="I58" s="42">
        <v>1688.85</v>
      </c>
      <c r="J58" s="43">
        <v>1171.8</v>
      </c>
      <c r="K58" s="43">
        <v>1171.8</v>
      </c>
      <c r="L58" s="43">
        <v>1171.8</v>
      </c>
      <c r="M58" s="43">
        <v>1171.32</v>
      </c>
      <c r="N58" s="43">
        <v>1171.32</v>
      </c>
      <c r="O58" s="43">
        <v>1531.23</v>
      </c>
      <c r="P58" s="43">
        <v>1531.23</v>
      </c>
      <c r="Q58" s="43">
        <v>1688.85</v>
      </c>
      <c r="R58" s="43">
        <v>1688.85</v>
      </c>
      <c r="S58" s="42">
        <f t="shared" si="0"/>
        <v>844.42499999999995</v>
      </c>
      <c r="T58" s="44">
        <f>H58/'DATO CEM'!$H$139</f>
        <v>1.5186157564665971E-3</v>
      </c>
      <c r="U58" s="42">
        <f t="shared" si="4"/>
        <v>661.97671161136873</v>
      </c>
      <c r="V58" s="52">
        <f t="shared" si="2"/>
        <v>182.44828838863123</v>
      </c>
      <c r="W58" s="110">
        <f t="shared" si="3"/>
        <v>198.5930134834106</v>
      </c>
    </row>
    <row r="59" spans="2:23" ht="15" customHeight="1" x14ac:dyDescent="0.2">
      <c r="B59" s="109">
        <v>58</v>
      </c>
      <c r="C59" s="46" t="s">
        <v>252</v>
      </c>
      <c r="D59" s="47" t="s">
        <v>108</v>
      </c>
      <c r="E59" s="46" t="s">
        <v>33</v>
      </c>
      <c r="F59" s="47" t="s">
        <v>109</v>
      </c>
      <c r="G59" s="46" t="s">
        <v>39</v>
      </c>
      <c r="H59" s="49">
        <v>11064.69</v>
      </c>
      <c r="I59" s="49">
        <v>12107.62</v>
      </c>
      <c r="J59" s="59">
        <v>11064.69</v>
      </c>
      <c r="K59" s="59">
        <v>10824.69</v>
      </c>
      <c r="L59" s="59">
        <v>10464.68</v>
      </c>
      <c r="M59" s="59">
        <v>10428.67</v>
      </c>
      <c r="N59" s="59">
        <v>10068.68</v>
      </c>
      <c r="O59" s="59">
        <v>12322.87</v>
      </c>
      <c r="P59" s="59">
        <v>11886.56</v>
      </c>
      <c r="Q59" s="59">
        <v>12408.08</v>
      </c>
      <c r="R59" s="59">
        <v>12107.62</v>
      </c>
      <c r="S59" s="49">
        <f t="shared" si="0"/>
        <v>6204.04</v>
      </c>
      <c r="T59" s="44">
        <f>H59/'DATO CEM'!$H$139</f>
        <v>1.4339488457431639E-2</v>
      </c>
      <c r="U59" s="49">
        <f t="shared" si="4"/>
        <v>6250.6973043174567</v>
      </c>
      <c r="V59" s="52">
        <f t="shared" si="2"/>
        <v>-46.657304317456692</v>
      </c>
      <c r="W59" s="110">
        <f t="shared" si="3"/>
        <v>1875.2091912952369</v>
      </c>
    </row>
    <row r="60" spans="2:23" ht="15" customHeight="1" x14ac:dyDescent="0.2">
      <c r="B60" s="109">
        <v>59</v>
      </c>
      <c r="C60" s="46" t="s">
        <v>253</v>
      </c>
      <c r="D60" s="47">
        <v>1101614475</v>
      </c>
      <c r="E60" s="99" t="s">
        <v>379</v>
      </c>
      <c r="F60" s="47">
        <v>56695</v>
      </c>
      <c r="G60" s="46" t="s">
        <v>39</v>
      </c>
      <c r="H60" s="49">
        <v>14350.52</v>
      </c>
      <c r="I60" s="49">
        <v>10973.92</v>
      </c>
      <c r="J60" s="59">
        <v>14350.52</v>
      </c>
      <c r="K60" s="59">
        <v>13922.58</v>
      </c>
      <c r="L60" s="59">
        <v>13494.64</v>
      </c>
      <c r="M60" s="59">
        <v>13452.26</v>
      </c>
      <c r="N60" s="59">
        <v>13024.31</v>
      </c>
      <c r="O60" s="59">
        <v>12464.61</v>
      </c>
      <c r="P60" s="59">
        <v>12215.3</v>
      </c>
      <c r="Q60" s="59">
        <v>11313.65</v>
      </c>
      <c r="R60" s="59">
        <v>10973.92</v>
      </c>
      <c r="S60" s="49">
        <f t="shared" si="0"/>
        <v>7175.26</v>
      </c>
      <c r="T60" s="44">
        <f>H60/'DATO CEM'!$H$139</f>
        <v>1.8597820264114211E-2</v>
      </c>
      <c r="U60" s="49">
        <f t="shared" si="4"/>
        <v>8106.9380777548886</v>
      </c>
      <c r="V60" s="52">
        <f t="shared" si="2"/>
        <v>-931.67807775488836</v>
      </c>
      <c r="W60" s="110">
        <f t="shared" si="3"/>
        <v>2432.0814233264664</v>
      </c>
    </row>
    <row r="61" spans="2:23" ht="15" customHeight="1" x14ac:dyDescent="0.2">
      <c r="B61" s="109">
        <v>61</v>
      </c>
      <c r="C61" s="46" t="s">
        <v>257</v>
      </c>
      <c r="D61" s="47">
        <v>1101614475</v>
      </c>
      <c r="E61" s="100"/>
      <c r="F61" s="47">
        <v>56695</v>
      </c>
      <c r="G61" s="46" t="s">
        <v>39</v>
      </c>
      <c r="H61" s="49">
        <v>3515</v>
      </c>
      <c r="I61" s="49">
        <v>3246.45</v>
      </c>
      <c r="J61" s="59">
        <v>3515</v>
      </c>
      <c r="K61" s="59">
        <v>3361.97</v>
      </c>
      <c r="L61" s="59">
        <v>3208.95</v>
      </c>
      <c r="M61" s="59">
        <v>3174.96</v>
      </c>
      <c r="N61" s="59">
        <v>3060.2</v>
      </c>
      <c r="O61" s="59">
        <v>3390.49</v>
      </c>
      <c r="P61" s="59">
        <v>3304.07</v>
      </c>
      <c r="Q61" s="59">
        <v>3304.07</v>
      </c>
      <c r="R61" s="59">
        <v>3246.45</v>
      </c>
      <c r="S61" s="49">
        <f t="shared" si="0"/>
        <v>1757.5</v>
      </c>
      <c r="T61" s="44">
        <f>H61/'DATO CEM'!$H$139</f>
        <v>4.5553288820447931E-3</v>
      </c>
      <c r="U61" s="49">
        <f t="shared" si="4"/>
        <v>1985.704165654515</v>
      </c>
      <c r="V61" s="52">
        <f t="shared" si="2"/>
        <v>-228.20416565451501</v>
      </c>
      <c r="W61" s="110">
        <f t="shared" si="3"/>
        <v>595.71124969635446</v>
      </c>
    </row>
    <row r="62" spans="2:23" ht="15" customHeight="1" x14ac:dyDescent="0.2">
      <c r="B62" s="109">
        <v>62</v>
      </c>
      <c r="C62" s="53" t="s">
        <v>258</v>
      </c>
      <c r="D62" s="55" t="s">
        <v>259</v>
      </c>
      <c r="E62" s="53" t="s">
        <v>63</v>
      </c>
      <c r="F62" s="55" t="s">
        <v>260</v>
      </c>
      <c r="G62" s="53" t="s">
        <v>39</v>
      </c>
      <c r="H62" s="42">
        <v>1322.46</v>
      </c>
      <c r="I62" s="42">
        <v>2094.1799999999998</v>
      </c>
      <c r="J62" s="43">
        <v>1322.46</v>
      </c>
      <c r="K62" s="43">
        <v>1322.46</v>
      </c>
      <c r="L62" s="43">
        <v>1322.46</v>
      </c>
      <c r="M62" s="43">
        <v>1320.4</v>
      </c>
      <c r="N62" s="43">
        <v>1320.4</v>
      </c>
      <c r="O62" s="43">
        <v>2094.1799999999998</v>
      </c>
      <c r="P62" s="43">
        <v>2094.1799999999998</v>
      </c>
      <c r="Q62" s="43">
        <v>2094.1799999999998</v>
      </c>
      <c r="R62" s="43">
        <v>2094.1799999999998</v>
      </c>
      <c r="S62" s="42">
        <f t="shared" si="0"/>
        <v>1047.0899999999999</v>
      </c>
      <c r="T62" s="44">
        <f>H62/'DATO CEM'!$H$139</f>
        <v>1.7138663537265883E-3</v>
      </c>
      <c r="U62" s="42">
        <f t="shared" si="4"/>
        <v>747.08800310425897</v>
      </c>
      <c r="V62" s="52">
        <f>S62-U62</f>
        <v>300.00199689574094</v>
      </c>
      <c r="W62" s="110">
        <f t="shared" si="3"/>
        <v>224.12640093127769</v>
      </c>
    </row>
    <row r="63" spans="2:23" ht="15" customHeight="1" x14ac:dyDescent="0.2">
      <c r="B63" s="109">
        <v>63</v>
      </c>
      <c r="C63" s="53" t="s">
        <v>261</v>
      </c>
      <c r="D63" s="55" t="s">
        <v>262</v>
      </c>
      <c r="E63" s="53" t="s">
        <v>263</v>
      </c>
      <c r="F63" s="55" t="s">
        <v>264</v>
      </c>
      <c r="G63" s="53" t="s">
        <v>39</v>
      </c>
      <c r="H63" s="42">
        <v>1333.62</v>
      </c>
      <c r="I63" s="42">
        <v>2115.33</v>
      </c>
      <c r="J63" s="43">
        <v>1333.62</v>
      </c>
      <c r="K63" s="43">
        <v>1333.62</v>
      </c>
      <c r="L63" s="43">
        <v>1333.62</v>
      </c>
      <c r="M63" s="43">
        <v>1333.73</v>
      </c>
      <c r="N63" s="43">
        <v>1333.73</v>
      </c>
      <c r="O63" s="43">
        <v>2115.33</v>
      </c>
      <c r="P63" s="43">
        <v>2115.33</v>
      </c>
      <c r="Q63" s="43">
        <v>2115.33</v>
      </c>
      <c r="R63" s="43">
        <v>2115.33</v>
      </c>
      <c r="S63" s="42">
        <f t="shared" si="0"/>
        <v>1057.665</v>
      </c>
      <c r="T63" s="44">
        <f>H63/'DATO CEM'!$H$139</f>
        <v>1.7283293609310318E-3</v>
      </c>
      <c r="U63" s="42">
        <f t="shared" si="4"/>
        <v>753.39254321484339</v>
      </c>
      <c r="V63" s="52">
        <f t="shared" si="2"/>
        <v>304.27245678515658</v>
      </c>
      <c r="W63" s="110">
        <f t="shared" si="3"/>
        <v>226.017762964453</v>
      </c>
    </row>
    <row r="64" spans="2:23" ht="15" customHeight="1" x14ac:dyDescent="0.2">
      <c r="B64" s="109">
        <v>64</v>
      </c>
      <c r="C64" s="53" t="s">
        <v>265</v>
      </c>
      <c r="D64" s="55" t="s">
        <v>125</v>
      </c>
      <c r="E64" s="95" t="s">
        <v>60</v>
      </c>
      <c r="F64" s="55" t="s">
        <v>266</v>
      </c>
      <c r="G64" s="53" t="s">
        <v>39</v>
      </c>
      <c r="H64" s="42">
        <v>1222.02</v>
      </c>
      <c r="I64" s="42">
        <v>2087.1999999999998</v>
      </c>
      <c r="J64" s="43">
        <v>1222.02</v>
      </c>
      <c r="K64" s="43">
        <v>1222.02</v>
      </c>
      <c r="L64" s="43">
        <v>1222.02</v>
      </c>
      <c r="M64" s="43">
        <v>1222.5899999999999</v>
      </c>
      <c r="N64" s="43">
        <v>1222.5899999999999</v>
      </c>
      <c r="O64" s="43">
        <v>2087.1999999999998</v>
      </c>
      <c r="P64" s="43">
        <v>2087.1999999999998</v>
      </c>
      <c r="Q64" s="43">
        <v>2087.1999999999998</v>
      </c>
      <c r="R64" s="43">
        <v>2087.1999999999998</v>
      </c>
      <c r="S64" s="42">
        <f t="shared" si="0"/>
        <v>1043.5999999999999</v>
      </c>
      <c r="T64" s="44">
        <f>H64/'DATO CEM'!$H$139</f>
        <v>1.5836992888865942E-3</v>
      </c>
      <c r="U64" s="42">
        <f t="shared" si="4"/>
        <v>690.34714210899881</v>
      </c>
      <c r="V64" s="52">
        <f t="shared" si="2"/>
        <v>353.2528578910011</v>
      </c>
      <c r="W64" s="110">
        <f t="shared" si="3"/>
        <v>207.10414263269965</v>
      </c>
    </row>
    <row r="65" spans="2:23" ht="15" customHeight="1" x14ac:dyDescent="0.2">
      <c r="B65" s="109">
        <v>65</v>
      </c>
      <c r="C65" s="53" t="s">
        <v>267</v>
      </c>
      <c r="D65" s="55" t="s">
        <v>125</v>
      </c>
      <c r="E65" s="97"/>
      <c r="F65" s="55" t="s">
        <v>266</v>
      </c>
      <c r="G65" s="53" t="s">
        <v>39</v>
      </c>
      <c r="H65" s="42">
        <v>2363.27</v>
      </c>
      <c r="I65" s="42">
        <v>10921.44</v>
      </c>
      <c r="J65" s="43">
        <v>2363.27</v>
      </c>
      <c r="K65" s="43">
        <v>2288.9299999999998</v>
      </c>
      <c r="L65" s="43">
        <v>2214.58</v>
      </c>
      <c r="M65" s="43">
        <v>2212.52</v>
      </c>
      <c r="N65" s="43">
        <v>2156.77</v>
      </c>
      <c r="O65" s="43">
        <v>11772.98</v>
      </c>
      <c r="P65" s="43">
        <v>11479.68</v>
      </c>
      <c r="Q65" s="43">
        <v>11206.19</v>
      </c>
      <c r="R65" s="43">
        <v>10921.44</v>
      </c>
      <c r="S65" s="42">
        <f t="shared" si="0"/>
        <v>5886.49</v>
      </c>
      <c r="T65" s="44">
        <f>H65/'DATO CEM'!$H$139</f>
        <v>3.0627232111152202E-3</v>
      </c>
      <c r="U65" s="42">
        <f t="shared" si="4"/>
        <v>1335.065457629117</v>
      </c>
      <c r="V65" s="52">
        <f t="shared" si="2"/>
        <v>4551.4245423708826</v>
      </c>
      <c r="W65" s="110">
        <f t="shared" si="3"/>
        <v>400.51963728873505</v>
      </c>
    </row>
    <row r="66" spans="2:23" ht="15" customHeight="1" x14ac:dyDescent="0.2">
      <c r="B66" s="109">
        <v>74</v>
      </c>
      <c r="C66" s="53" t="s">
        <v>283</v>
      </c>
      <c r="D66" s="55">
        <v>2200424063</v>
      </c>
      <c r="E66" s="95" t="s">
        <v>65</v>
      </c>
      <c r="F66" s="55">
        <v>49825</v>
      </c>
      <c r="G66" s="53" t="s">
        <v>39</v>
      </c>
      <c r="H66" s="42">
        <v>1182.5999999999999</v>
      </c>
      <c r="I66" s="42">
        <v>2019.87</v>
      </c>
      <c r="J66" s="43">
        <v>1252.8</v>
      </c>
      <c r="K66" s="43">
        <v>1252.8</v>
      </c>
      <c r="L66" s="43">
        <v>1252.8</v>
      </c>
      <c r="M66" s="43">
        <v>1251</v>
      </c>
      <c r="N66" s="43">
        <v>1251</v>
      </c>
      <c r="O66" s="43">
        <v>2019.87</v>
      </c>
      <c r="P66" s="43">
        <v>2019.87</v>
      </c>
      <c r="Q66" s="43">
        <v>2019.87</v>
      </c>
      <c r="R66" s="43">
        <v>2019.87</v>
      </c>
      <c r="S66" s="42">
        <f t="shared" ref="S66:S77" si="5">MAX(J66:R66)*50%</f>
        <v>1009.9349999999999</v>
      </c>
      <c r="T66" s="44">
        <f>H66/'DATO CEM'!$H$139</f>
        <v>1.5326122150515426E-3</v>
      </c>
      <c r="U66" s="42">
        <f t="shared" si="4"/>
        <v>668.07787946032136</v>
      </c>
      <c r="V66" s="52">
        <f t="shared" ref="V66:V77" si="6">S66-U66</f>
        <v>341.85712053967859</v>
      </c>
      <c r="W66" s="110">
        <f t="shared" si="3"/>
        <v>200.42336383809641</v>
      </c>
    </row>
    <row r="67" spans="2:23" ht="15" customHeight="1" x14ac:dyDescent="0.2">
      <c r="B67" s="109">
        <v>75</v>
      </c>
      <c r="C67" s="53" t="s">
        <v>284</v>
      </c>
      <c r="D67" s="55" t="s">
        <v>285</v>
      </c>
      <c r="E67" s="97"/>
      <c r="F67" s="55" t="s">
        <v>286</v>
      </c>
      <c r="G67" s="53" t="s">
        <v>39</v>
      </c>
      <c r="H67" s="42">
        <v>1220.4000000000001</v>
      </c>
      <c r="I67" s="42">
        <v>7575.83</v>
      </c>
      <c r="J67" s="43">
        <v>1350</v>
      </c>
      <c r="K67" s="43">
        <v>1350</v>
      </c>
      <c r="L67" s="43">
        <v>1350</v>
      </c>
      <c r="M67" s="43">
        <v>1351.08</v>
      </c>
      <c r="N67" s="43">
        <v>1351.08</v>
      </c>
      <c r="O67" s="43">
        <v>7924.34</v>
      </c>
      <c r="P67" s="43">
        <v>7924.34</v>
      </c>
      <c r="Q67" s="43">
        <v>7575.83</v>
      </c>
      <c r="R67" s="43">
        <v>7575.83</v>
      </c>
      <c r="S67" s="42">
        <f t="shared" si="5"/>
        <v>3962.17</v>
      </c>
      <c r="T67" s="44">
        <f>H67/'DATO CEM'!$H$139</f>
        <v>1.5815998200988525E-3</v>
      </c>
      <c r="U67" s="42">
        <f t="shared" si="4"/>
        <v>689.43196693165589</v>
      </c>
      <c r="V67" s="52">
        <f t="shared" si="6"/>
        <v>3272.7380330683441</v>
      </c>
      <c r="W67" s="110">
        <f t="shared" si="3"/>
        <v>206.82959007949677</v>
      </c>
    </row>
    <row r="68" spans="2:23" ht="15" customHeight="1" x14ac:dyDescent="0.2">
      <c r="B68" s="109">
        <v>81</v>
      </c>
      <c r="C68" s="46" t="s">
        <v>297</v>
      </c>
      <c r="D68" s="47" t="s">
        <v>298</v>
      </c>
      <c r="E68" s="94" t="s">
        <v>69</v>
      </c>
      <c r="F68" s="47" t="s">
        <v>299</v>
      </c>
      <c r="G68" s="46" t="s">
        <v>39</v>
      </c>
      <c r="H68" s="49">
        <v>4055.04</v>
      </c>
      <c r="I68" s="49">
        <v>3922.09</v>
      </c>
      <c r="J68" s="59">
        <v>4055.04</v>
      </c>
      <c r="K68" s="59">
        <v>3889.25</v>
      </c>
      <c r="L68" s="59">
        <v>3723.46</v>
      </c>
      <c r="M68" s="59">
        <v>3721.45</v>
      </c>
      <c r="N68" s="59">
        <v>3555.66</v>
      </c>
      <c r="O68" s="59">
        <v>4265.3100000000004</v>
      </c>
      <c r="P68" s="59">
        <v>4093.7</v>
      </c>
      <c r="Q68" s="59">
        <v>4093.7</v>
      </c>
      <c r="R68" s="59">
        <v>3922.09</v>
      </c>
      <c r="S68" s="49">
        <f t="shared" si="5"/>
        <v>2132.6550000000002</v>
      </c>
      <c r="T68" s="44">
        <f>H68/'DATO CEM'!$H$139</f>
        <v>5.2552036500275725E-3</v>
      </c>
      <c r="U68" s="49">
        <f t="shared" ref="U68:U77" si="7">U$11*T68</f>
        <v>2290.7851550201094</v>
      </c>
      <c r="V68" s="52">
        <f t="shared" si="6"/>
        <v>-158.13015502010921</v>
      </c>
      <c r="W68" s="110">
        <f t="shared" si="3"/>
        <v>687.23554650603285</v>
      </c>
    </row>
    <row r="69" spans="2:23" ht="15" customHeight="1" x14ac:dyDescent="0.2">
      <c r="B69" s="109">
        <v>86</v>
      </c>
      <c r="C69" s="46" t="s">
        <v>310</v>
      </c>
      <c r="D69" s="47" t="s">
        <v>110</v>
      </c>
      <c r="E69" s="46" t="s">
        <v>36</v>
      </c>
      <c r="F69" s="47" t="s">
        <v>111</v>
      </c>
      <c r="G69" s="46" t="s">
        <v>39</v>
      </c>
      <c r="H69" s="49">
        <v>4796.75</v>
      </c>
      <c r="I69" s="49">
        <v>4922.4399999999996</v>
      </c>
      <c r="J69" s="59">
        <v>4796.75</v>
      </c>
      <c r="K69" s="59">
        <v>4580.49</v>
      </c>
      <c r="L69" s="59">
        <v>4364.24</v>
      </c>
      <c r="M69" s="59">
        <v>4367.32</v>
      </c>
      <c r="N69" s="59">
        <v>4151.07</v>
      </c>
      <c r="O69" s="59">
        <v>5366.16</v>
      </c>
      <c r="P69" s="59">
        <v>5144.3</v>
      </c>
      <c r="Q69" s="59">
        <v>5144.3</v>
      </c>
      <c r="R69" s="59">
        <v>4922.4399999999996</v>
      </c>
      <c r="S69" s="49">
        <f t="shared" si="5"/>
        <v>2683.08</v>
      </c>
      <c r="T69" s="44">
        <f>H69/'DATO CEM'!$H$139</f>
        <v>6.2164363627164616E-3</v>
      </c>
      <c r="U69" s="49">
        <f t="shared" si="7"/>
        <v>2709.7941555059165</v>
      </c>
      <c r="V69" s="52">
        <f t="shared" si="6"/>
        <v>-26.714155505916551</v>
      </c>
      <c r="W69" s="110">
        <f t="shared" si="3"/>
        <v>812.93824665177488</v>
      </c>
    </row>
    <row r="70" spans="2:23" ht="15" customHeight="1" x14ac:dyDescent="0.2">
      <c r="B70" s="109">
        <v>88</v>
      </c>
      <c r="C70" s="53" t="s">
        <v>312</v>
      </c>
      <c r="D70" s="55" t="s">
        <v>91</v>
      </c>
      <c r="E70" s="53" t="s">
        <v>92</v>
      </c>
      <c r="F70" s="55" t="s">
        <v>93</v>
      </c>
      <c r="G70" s="53" t="s">
        <v>39</v>
      </c>
      <c r="H70" s="42">
        <v>977.4</v>
      </c>
      <c r="I70" s="42">
        <v>1999.67</v>
      </c>
      <c r="J70" s="43">
        <v>977.4</v>
      </c>
      <c r="K70" s="43">
        <v>977.4</v>
      </c>
      <c r="L70" s="43">
        <v>977.4</v>
      </c>
      <c r="M70" s="43">
        <v>976.1</v>
      </c>
      <c r="N70" s="43">
        <v>976.1</v>
      </c>
      <c r="O70" s="43">
        <v>1999.67</v>
      </c>
      <c r="P70" s="43">
        <v>1999.67</v>
      </c>
      <c r="Q70" s="43">
        <v>1999.67</v>
      </c>
      <c r="R70" s="43">
        <v>1999.67</v>
      </c>
      <c r="S70" s="42">
        <f t="shared" si="5"/>
        <v>999.83500000000004</v>
      </c>
      <c r="T70" s="44">
        <f>H70/'DATO CEM'!$H$139</f>
        <v>1.2666795019375763E-3</v>
      </c>
      <c r="U70" s="42">
        <f t="shared" si="7"/>
        <v>552.15569033021995</v>
      </c>
      <c r="V70" s="52">
        <f t="shared" si="6"/>
        <v>447.67930966978008</v>
      </c>
      <c r="W70" s="110">
        <f t="shared" si="3"/>
        <v>165.64670709906599</v>
      </c>
    </row>
    <row r="71" spans="2:23" ht="15" customHeight="1" x14ac:dyDescent="0.2">
      <c r="B71" s="109">
        <v>89</v>
      </c>
      <c r="C71" s="53" t="s">
        <v>313</v>
      </c>
      <c r="D71" s="55" t="s">
        <v>122</v>
      </c>
      <c r="E71" s="53" t="s">
        <v>71</v>
      </c>
      <c r="F71" s="55" t="s">
        <v>314</v>
      </c>
      <c r="G71" s="53" t="s">
        <v>39</v>
      </c>
      <c r="H71" s="42">
        <v>3210.15</v>
      </c>
      <c r="I71" s="42">
        <v>12350.89</v>
      </c>
      <c r="J71" s="43">
        <v>3210.15</v>
      </c>
      <c r="K71" s="43">
        <v>3053.76</v>
      </c>
      <c r="L71" s="43">
        <v>2897.36</v>
      </c>
      <c r="M71" s="43">
        <v>2895.3</v>
      </c>
      <c r="N71" s="43">
        <v>2770.18</v>
      </c>
      <c r="O71" s="43">
        <v>12911.32</v>
      </c>
      <c r="P71" s="43">
        <v>12911.32</v>
      </c>
      <c r="Q71" s="43">
        <v>12350.89</v>
      </c>
      <c r="R71" s="43">
        <v>12350.89</v>
      </c>
      <c r="S71" s="42">
        <f t="shared" si="5"/>
        <v>6455.66</v>
      </c>
      <c r="T71" s="44">
        <f>H71/'DATO CEM'!$H$139</f>
        <v>4.1602529191169541E-3</v>
      </c>
      <c r="U71" s="42">
        <f t="shared" si="7"/>
        <v>1813.4874046588454</v>
      </c>
      <c r="V71" s="52">
        <f t="shared" si="6"/>
        <v>4642.1725953411542</v>
      </c>
      <c r="W71" s="110">
        <f t="shared" si="3"/>
        <v>544.04622139765365</v>
      </c>
    </row>
    <row r="72" spans="2:23" ht="15" customHeight="1" x14ac:dyDescent="0.2">
      <c r="B72" s="109">
        <v>95</v>
      </c>
      <c r="C72" s="53" t="s">
        <v>326</v>
      </c>
      <c r="D72" s="55" t="s">
        <v>327</v>
      </c>
      <c r="E72" s="53" t="s">
        <v>75</v>
      </c>
      <c r="F72" s="55" t="s">
        <v>328</v>
      </c>
      <c r="G72" s="53" t="s">
        <v>39</v>
      </c>
      <c r="H72" s="42">
        <v>880.2</v>
      </c>
      <c r="I72" s="42">
        <v>1844.14</v>
      </c>
      <c r="J72" s="43">
        <v>880.2</v>
      </c>
      <c r="K72" s="43">
        <v>880.2</v>
      </c>
      <c r="L72" s="43">
        <v>880.2</v>
      </c>
      <c r="M72" s="43">
        <v>878.49</v>
      </c>
      <c r="N72" s="43">
        <v>878.49</v>
      </c>
      <c r="O72" s="43">
        <v>1844.14</v>
      </c>
      <c r="P72" s="43">
        <v>1844.14</v>
      </c>
      <c r="Q72" s="43">
        <v>1844.14</v>
      </c>
      <c r="R72" s="43">
        <v>1844.14</v>
      </c>
      <c r="S72" s="42">
        <f t="shared" si="5"/>
        <v>922.07</v>
      </c>
      <c r="T72" s="44">
        <f>H72/'DATO CEM'!$H$139</f>
        <v>1.140711374673066E-3</v>
      </c>
      <c r="U72" s="42">
        <f t="shared" si="7"/>
        <v>497.24517968964557</v>
      </c>
      <c r="V72" s="52">
        <f t="shared" si="6"/>
        <v>424.82482031035448</v>
      </c>
      <c r="W72" s="110">
        <f t="shared" si="3"/>
        <v>149.17355390689366</v>
      </c>
    </row>
    <row r="73" spans="2:23" ht="15" customHeight="1" x14ac:dyDescent="0.2">
      <c r="B73" s="109">
        <v>97</v>
      </c>
      <c r="C73" s="53" t="s">
        <v>330</v>
      </c>
      <c r="D73" s="55" t="s">
        <v>331</v>
      </c>
      <c r="E73" s="95" t="s">
        <v>76</v>
      </c>
      <c r="F73" s="55" t="s">
        <v>332</v>
      </c>
      <c r="G73" s="53" t="s">
        <v>39</v>
      </c>
      <c r="H73" s="42">
        <v>998.82</v>
      </c>
      <c r="I73" s="42">
        <v>4971.76</v>
      </c>
      <c r="J73" s="43">
        <v>998.82</v>
      </c>
      <c r="K73" s="43">
        <v>998.82</v>
      </c>
      <c r="L73" s="43">
        <v>998.82</v>
      </c>
      <c r="M73" s="43">
        <v>1000.3</v>
      </c>
      <c r="N73" s="43">
        <v>1000.3</v>
      </c>
      <c r="O73" s="43">
        <v>5196.3999999999996</v>
      </c>
      <c r="P73" s="43">
        <v>5196.3999999999996</v>
      </c>
      <c r="Q73" s="43">
        <v>4971.76</v>
      </c>
      <c r="R73" s="43">
        <v>4971.76</v>
      </c>
      <c r="S73" s="42">
        <f t="shared" si="5"/>
        <v>2598.1999999999998</v>
      </c>
      <c r="T73" s="44">
        <f>H73/'DATO CEM'!$H$139</f>
        <v>1.2944391447977186E-3</v>
      </c>
      <c r="U73" s="42">
        <f t="shared" si="7"/>
        <v>564.25633989730954</v>
      </c>
      <c r="V73" s="52">
        <f t="shared" si="6"/>
        <v>2033.9436601026903</v>
      </c>
      <c r="W73" s="110">
        <f t="shared" si="3"/>
        <v>169.27690196919286</v>
      </c>
    </row>
    <row r="74" spans="2:23" ht="15" customHeight="1" x14ac:dyDescent="0.2">
      <c r="B74" s="109">
        <v>98</v>
      </c>
      <c r="C74" s="53" t="s">
        <v>333</v>
      </c>
      <c r="D74" s="55" t="s">
        <v>331</v>
      </c>
      <c r="E74" s="97"/>
      <c r="F74" s="55" t="s">
        <v>332</v>
      </c>
      <c r="G74" s="53" t="s">
        <v>39</v>
      </c>
      <c r="H74" s="42">
        <v>1210.8599999999999</v>
      </c>
      <c r="I74" s="42">
        <v>2066.3200000000002</v>
      </c>
      <c r="J74" s="43">
        <v>1210.8599999999999</v>
      </c>
      <c r="K74" s="43">
        <v>1210.8599999999999</v>
      </c>
      <c r="L74" s="43">
        <v>1210.8599999999999</v>
      </c>
      <c r="M74" s="43">
        <v>1210.3599999999999</v>
      </c>
      <c r="N74" s="43">
        <v>1210.3599999999999</v>
      </c>
      <c r="O74" s="43">
        <v>2066.3200000000002</v>
      </c>
      <c r="P74" s="43">
        <v>2066.3200000000002</v>
      </c>
      <c r="Q74" s="43">
        <v>2066.3200000000002</v>
      </c>
      <c r="R74" s="43">
        <v>2066.3200000000002</v>
      </c>
      <c r="S74" s="42">
        <f t="shared" si="5"/>
        <v>1033.1600000000001</v>
      </c>
      <c r="T74" s="44">
        <f>H74/'DATO CEM'!$H$139</f>
        <v>1.5692362816821502E-3</v>
      </c>
      <c r="U74" s="42">
        <f t="shared" si="7"/>
        <v>684.04260199841417</v>
      </c>
      <c r="V74" s="52">
        <f t="shared" si="6"/>
        <v>349.11739800158591</v>
      </c>
      <c r="W74" s="110">
        <f t="shared" si="3"/>
        <v>205.21278059952425</v>
      </c>
    </row>
    <row r="75" spans="2:23" ht="15" customHeight="1" x14ac:dyDescent="0.2">
      <c r="B75" s="109">
        <v>99</v>
      </c>
      <c r="C75" s="53" t="s">
        <v>334</v>
      </c>
      <c r="D75" s="55" t="s">
        <v>335</v>
      </c>
      <c r="E75" s="53" t="s">
        <v>77</v>
      </c>
      <c r="F75" s="55" t="s">
        <v>336</v>
      </c>
      <c r="G75" s="53" t="s">
        <v>39</v>
      </c>
      <c r="H75" s="42">
        <v>9482.34</v>
      </c>
      <c r="I75" s="42">
        <v>10115.48</v>
      </c>
      <c r="J75" s="43">
        <v>9482.34</v>
      </c>
      <c r="K75" s="43">
        <v>9208.2999999999993</v>
      </c>
      <c r="L75" s="43">
        <v>8934.26</v>
      </c>
      <c r="M75" s="43">
        <v>8626.26</v>
      </c>
      <c r="N75" s="43">
        <v>8626.26</v>
      </c>
      <c r="O75" s="43">
        <v>11842.2</v>
      </c>
      <c r="P75" s="43">
        <v>11600.82</v>
      </c>
      <c r="Q75" s="43">
        <v>10432.11</v>
      </c>
      <c r="R75" s="43">
        <v>10115.48</v>
      </c>
      <c r="S75" s="42">
        <f t="shared" si="5"/>
        <v>5921.1</v>
      </c>
      <c r="T75" s="44">
        <f>H75/'DATO CEM'!$H$139</f>
        <v>1.2288812879478984E-2</v>
      </c>
      <c r="U75" s="42">
        <f t="shared" si="7"/>
        <v>5356.7914760035383</v>
      </c>
      <c r="V75" s="52">
        <f t="shared" si="6"/>
        <v>564.3085239964621</v>
      </c>
      <c r="W75" s="110">
        <f t="shared" si="3"/>
        <v>1607.0374428010614</v>
      </c>
    </row>
    <row r="76" spans="2:23" ht="15" customHeight="1" x14ac:dyDescent="0.2">
      <c r="B76" s="109">
        <v>100</v>
      </c>
      <c r="C76" s="53" t="s">
        <v>337</v>
      </c>
      <c r="D76" s="55" t="s">
        <v>338</v>
      </c>
      <c r="E76" s="53" t="s">
        <v>339</v>
      </c>
      <c r="F76" s="55" t="s">
        <v>340</v>
      </c>
      <c r="G76" s="53" t="s">
        <v>39</v>
      </c>
      <c r="H76" s="42">
        <v>1210.8599999999999</v>
      </c>
      <c r="I76" s="42">
        <v>1980.59</v>
      </c>
      <c r="J76" s="43">
        <v>1210.8599999999999</v>
      </c>
      <c r="K76" s="43">
        <v>1210.8599999999999</v>
      </c>
      <c r="L76" s="43">
        <v>1210.8599999999999</v>
      </c>
      <c r="M76" s="43">
        <v>1210.3599999999999</v>
      </c>
      <c r="N76" s="43">
        <v>1210.3599999999999</v>
      </c>
      <c r="O76" s="43">
        <v>1980.59</v>
      </c>
      <c r="P76" s="43">
        <v>1980.59</v>
      </c>
      <c r="Q76" s="43">
        <v>1980.59</v>
      </c>
      <c r="R76" s="43">
        <v>1980.59</v>
      </c>
      <c r="S76" s="42">
        <f t="shared" si="5"/>
        <v>990.29499999999996</v>
      </c>
      <c r="T76" s="44">
        <f>H76/'DATO CEM'!$H$139</f>
        <v>1.5692362816821502E-3</v>
      </c>
      <c r="U76" s="42">
        <f t="shared" si="7"/>
        <v>684.04260199841417</v>
      </c>
      <c r="V76" s="52">
        <f t="shared" si="6"/>
        <v>306.25239800158579</v>
      </c>
      <c r="W76" s="110">
        <f t="shared" si="3"/>
        <v>205.21278059952425</v>
      </c>
    </row>
    <row r="77" spans="2:23" ht="15" customHeight="1" x14ac:dyDescent="0.2">
      <c r="B77" s="109">
        <v>104</v>
      </c>
      <c r="C77" s="53" t="s">
        <v>346</v>
      </c>
      <c r="D77" s="55" t="s">
        <v>127</v>
      </c>
      <c r="E77" s="53" t="s">
        <v>79</v>
      </c>
      <c r="F77" s="55" t="s">
        <v>347</v>
      </c>
      <c r="G77" s="53" t="s">
        <v>39</v>
      </c>
      <c r="H77" s="42">
        <v>977.4</v>
      </c>
      <c r="I77" s="42">
        <v>2026.62</v>
      </c>
      <c r="J77" s="43">
        <v>977.4</v>
      </c>
      <c r="K77" s="43">
        <v>977.4</v>
      </c>
      <c r="L77" s="43">
        <v>977.4</v>
      </c>
      <c r="M77" s="43">
        <v>976.1</v>
      </c>
      <c r="N77" s="43">
        <v>976.1</v>
      </c>
      <c r="O77" s="43">
        <v>1999.67</v>
      </c>
      <c r="P77" s="43">
        <v>1999.67</v>
      </c>
      <c r="Q77" s="43">
        <v>2026.62</v>
      </c>
      <c r="R77" s="43">
        <v>2026.62</v>
      </c>
      <c r="S77" s="42">
        <f t="shared" si="5"/>
        <v>1013.31</v>
      </c>
      <c r="T77" s="44">
        <f>H77/'DATO CEM'!$H$139</f>
        <v>1.2666795019375763E-3</v>
      </c>
      <c r="U77" s="42">
        <f t="shared" si="7"/>
        <v>552.15569033021995</v>
      </c>
      <c r="V77" s="52">
        <f t="shared" si="6"/>
        <v>461.15430966977999</v>
      </c>
      <c r="W77" s="110">
        <f t="shared" si="3"/>
        <v>165.64670709906599</v>
      </c>
    </row>
    <row r="78" spans="2:23" x14ac:dyDescent="0.2">
      <c r="B78" s="8"/>
      <c r="C78" s="9"/>
      <c r="E78" s="2"/>
      <c r="F78" s="8"/>
      <c r="G78" s="4"/>
      <c r="H78" s="25">
        <f>SUM(H20:H77)</f>
        <v>539872.91999999981</v>
      </c>
      <c r="I78" s="25">
        <f>SUM(I20:I77)</f>
        <v>906231.35999999964</v>
      </c>
      <c r="J78" s="25">
        <f>SUM(J20:J77)</f>
        <v>567613.98</v>
      </c>
      <c r="K78" s="25">
        <f>SUM(K20:K77)</f>
        <v>556177.26000000013</v>
      </c>
      <c r="L78" s="25">
        <f>SUM(L20:L77)</f>
        <v>546030.63000000012</v>
      </c>
      <c r="M78" s="25">
        <f>SUM(M20:M77)</f>
        <v>539342.23000000033</v>
      </c>
      <c r="N78" s="25">
        <f>SUM(N20:N77)</f>
        <v>595098.61</v>
      </c>
      <c r="O78" s="25">
        <f>SUM(O20:O77)</f>
        <v>970973.62</v>
      </c>
      <c r="P78" s="25">
        <f>SUM(P20:P77)</f>
        <v>961332.51999999967</v>
      </c>
      <c r="Q78" s="25">
        <f>SUM(Q20:Q77)</f>
        <v>965752.38999999955</v>
      </c>
      <c r="R78" s="25">
        <f>SUM(R20:R77)</f>
        <v>906231.35999999964</v>
      </c>
      <c r="S78" s="25">
        <f>SUM(S20:S77)</f>
        <v>520361.67999999988</v>
      </c>
      <c r="T78" s="10">
        <f>SUM(T20:T77)</f>
        <v>0.9342651531044015</v>
      </c>
      <c r="U78" s="105">
        <f>SUM(U45:U77)</f>
        <v>66751.448180330655</v>
      </c>
      <c r="W78" s="110">
        <f>SUM(W45:W77)</f>
        <v>20025.434454099195</v>
      </c>
    </row>
    <row r="79" spans="2:23" x14ac:dyDescent="0.2">
      <c r="B79" s="8"/>
      <c r="C79" s="9"/>
      <c r="E79" s="2"/>
      <c r="F79" s="8"/>
      <c r="G79" s="4"/>
      <c r="H79" s="25"/>
      <c r="I79" s="25"/>
      <c r="S79" s="25"/>
      <c r="T79" s="10"/>
      <c r="U79" s="31"/>
    </row>
    <row r="82" spans="2:23" ht="15" customHeight="1" x14ac:dyDescent="0.2">
      <c r="C82" s="75" t="s">
        <v>114</v>
      </c>
      <c r="D82" s="76"/>
      <c r="E82" s="16"/>
      <c r="G82" s="61" t="s">
        <v>115</v>
      </c>
      <c r="H82" s="62"/>
      <c r="I82" s="63"/>
      <c r="J82" s="36"/>
      <c r="K82" s="36"/>
      <c r="L82" s="36"/>
      <c r="M82" s="36"/>
      <c r="N82" s="36"/>
      <c r="O82" s="36"/>
      <c r="P82" s="36"/>
      <c r="Q82" s="36"/>
      <c r="R82" s="36"/>
      <c r="S82" s="21"/>
      <c r="T82" s="21"/>
      <c r="U82" s="32"/>
    </row>
    <row r="83" spans="2:23" x14ac:dyDescent="0.2">
      <c r="C83" s="11"/>
      <c r="D83" s="18"/>
      <c r="E83" s="17"/>
      <c r="G83" s="20"/>
      <c r="H83" s="26"/>
      <c r="I83" s="39"/>
      <c r="J83" s="37"/>
      <c r="K83" s="37"/>
      <c r="L83" s="37"/>
      <c r="M83" s="37"/>
      <c r="N83" s="37"/>
      <c r="O83" s="37"/>
      <c r="P83" s="37"/>
      <c r="Q83" s="37"/>
      <c r="R83" s="37"/>
      <c r="S83" s="26"/>
      <c r="T83" s="22"/>
      <c r="U83" s="32"/>
    </row>
    <row r="84" spans="2:23" s="50" customFormat="1" x14ac:dyDescent="0.2">
      <c r="B84" s="6"/>
      <c r="C84" s="11"/>
      <c r="D84" s="18"/>
      <c r="E84" s="17"/>
      <c r="F84" s="6"/>
      <c r="G84" s="20"/>
      <c r="H84" s="26"/>
      <c r="I84" s="39"/>
      <c r="J84" s="37"/>
      <c r="K84" s="37"/>
      <c r="L84" s="37"/>
      <c r="M84" s="37"/>
      <c r="N84" s="37"/>
      <c r="O84" s="37"/>
      <c r="P84" s="37"/>
      <c r="Q84" s="37"/>
      <c r="R84" s="37"/>
      <c r="S84" s="26"/>
      <c r="T84" s="22"/>
      <c r="U84" s="32"/>
      <c r="W84" s="3"/>
    </row>
    <row r="85" spans="2:23" s="50" customFormat="1" x14ac:dyDescent="0.2">
      <c r="B85" s="6"/>
      <c r="C85" s="11"/>
      <c r="D85" s="18"/>
      <c r="E85" s="17"/>
      <c r="F85" s="6"/>
      <c r="G85" s="20"/>
      <c r="H85" s="26"/>
      <c r="I85" s="39"/>
      <c r="J85" s="37"/>
      <c r="K85" s="37"/>
      <c r="L85" s="37"/>
      <c r="M85" s="37"/>
      <c r="N85" s="37"/>
      <c r="O85" s="37"/>
      <c r="P85" s="37"/>
      <c r="Q85" s="37"/>
      <c r="R85" s="37"/>
      <c r="S85" s="26"/>
      <c r="T85" s="22"/>
      <c r="U85" s="32"/>
      <c r="W85" s="3"/>
    </row>
    <row r="86" spans="2:23" s="50" customFormat="1" x14ac:dyDescent="0.2">
      <c r="B86" s="6"/>
      <c r="C86" s="11"/>
      <c r="D86" s="18"/>
      <c r="E86" s="17"/>
      <c r="F86" s="6"/>
      <c r="G86" s="20"/>
      <c r="H86" s="26"/>
      <c r="I86" s="39"/>
      <c r="J86" s="37"/>
      <c r="K86" s="37"/>
      <c r="L86" s="37"/>
      <c r="M86" s="37"/>
      <c r="N86" s="37"/>
      <c r="O86" s="37"/>
      <c r="P86" s="37"/>
      <c r="Q86" s="37"/>
      <c r="R86" s="37"/>
      <c r="S86" s="26"/>
      <c r="T86" s="22"/>
      <c r="U86" s="32"/>
      <c r="W86" s="3"/>
    </row>
    <row r="87" spans="2:23" s="50" customFormat="1" x14ac:dyDescent="0.2">
      <c r="B87" s="6"/>
      <c r="C87" s="11"/>
      <c r="D87" s="18"/>
      <c r="E87" s="17"/>
      <c r="F87" s="6"/>
      <c r="G87" s="20"/>
      <c r="H87" s="26"/>
      <c r="I87" s="39"/>
      <c r="J87" s="37"/>
      <c r="K87" s="37"/>
      <c r="L87" s="37"/>
      <c r="M87" s="37"/>
      <c r="N87" s="37"/>
      <c r="O87" s="37"/>
      <c r="P87" s="37"/>
      <c r="Q87" s="37"/>
      <c r="R87" s="37"/>
      <c r="S87" s="26"/>
      <c r="T87" s="22"/>
      <c r="U87" s="32"/>
      <c r="W87" s="3"/>
    </row>
    <row r="88" spans="2:23" s="50" customFormat="1" x14ac:dyDescent="0.2">
      <c r="B88" s="6"/>
      <c r="C88" s="12"/>
      <c r="D88" s="19"/>
      <c r="E88" s="16"/>
      <c r="F88" s="6"/>
      <c r="G88" s="20"/>
      <c r="H88" s="26"/>
      <c r="I88" s="39"/>
      <c r="J88" s="37"/>
      <c r="K88" s="37"/>
      <c r="L88" s="37"/>
      <c r="M88" s="37"/>
      <c r="N88" s="37"/>
      <c r="O88" s="37"/>
      <c r="P88" s="37"/>
      <c r="Q88" s="37"/>
      <c r="R88" s="37"/>
      <c r="S88" s="26"/>
      <c r="T88" s="22"/>
      <c r="U88" s="32"/>
      <c r="W88" s="3"/>
    </row>
    <row r="89" spans="2:23" s="50" customFormat="1" ht="22.5" customHeight="1" x14ac:dyDescent="0.2">
      <c r="B89" s="6"/>
      <c r="C89" s="77" t="s">
        <v>380</v>
      </c>
      <c r="D89" s="78"/>
      <c r="E89" s="16"/>
      <c r="F89" s="6"/>
      <c r="G89" s="64" t="s">
        <v>116</v>
      </c>
      <c r="H89" s="65"/>
      <c r="I89" s="66"/>
      <c r="J89" s="38"/>
      <c r="K89" s="38"/>
      <c r="L89" s="38"/>
      <c r="M89" s="38"/>
      <c r="N89" s="38"/>
      <c r="O89" s="38"/>
      <c r="P89" s="38"/>
      <c r="Q89" s="38"/>
      <c r="R89" s="38"/>
      <c r="S89" s="14"/>
      <c r="T89" s="14"/>
      <c r="U89" s="32"/>
      <c r="W89" s="3"/>
    </row>
    <row r="90" spans="2:23" s="50" customFormat="1" x14ac:dyDescent="0.2">
      <c r="B90" s="6"/>
      <c r="C90" s="7"/>
      <c r="D90" s="13"/>
      <c r="E90" s="1"/>
      <c r="F90" s="6"/>
      <c r="G90" s="5"/>
      <c r="H90" s="26"/>
      <c r="I90" s="26"/>
      <c r="J90" s="37"/>
      <c r="K90" s="37"/>
      <c r="L90" s="37"/>
      <c r="M90" s="37"/>
      <c r="N90" s="37"/>
      <c r="O90" s="37"/>
      <c r="P90" s="37"/>
      <c r="Q90" s="37"/>
      <c r="R90" s="37"/>
      <c r="S90" s="26"/>
      <c r="T90" s="22"/>
      <c r="U90" s="32"/>
      <c r="W90" s="3"/>
    </row>
  </sheetData>
  <mergeCells count="48">
    <mergeCell ref="G82:I82"/>
    <mergeCell ref="C89:D89"/>
    <mergeCell ref="G89:I89"/>
    <mergeCell ref="E66:E67"/>
    <mergeCell ref="E73:E74"/>
    <mergeCell ref="C82:D82"/>
    <mergeCell ref="E53:E55"/>
    <mergeCell ref="E60:E61"/>
    <mergeCell ref="E64:E65"/>
    <mergeCell ref="E45:E47"/>
    <mergeCell ref="H43:H44"/>
    <mergeCell ref="I43:I44"/>
    <mergeCell ref="J43:R43"/>
    <mergeCell ref="S43:S44"/>
    <mergeCell ref="T43:T44"/>
    <mergeCell ref="U43:U44"/>
    <mergeCell ref="B43:B44"/>
    <mergeCell ref="C43:C44"/>
    <mergeCell ref="D43:D44"/>
    <mergeCell ref="E43:E44"/>
    <mergeCell ref="F43:F44"/>
    <mergeCell ref="G43:G44"/>
    <mergeCell ref="H18:H19"/>
    <mergeCell ref="I18:I19"/>
    <mergeCell ref="J18:R18"/>
    <mergeCell ref="S18:S19"/>
    <mergeCell ref="T18:T19"/>
    <mergeCell ref="U18:U19"/>
    <mergeCell ref="B11:T11"/>
    <mergeCell ref="B12:U12"/>
    <mergeCell ref="B13:T13"/>
    <mergeCell ref="B15:T15"/>
    <mergeCell ref="B18:B19"/>
    <mergeCell ref="C18:C19"/>
    <mergeCell ref="D18:D19"/>
    <mergeCell ref="E18:E19"/>
    <mergeCell ref="F18:F19"/>
    <mergeCell ref="G18:G19"/>
    <mergeCell ref="B2:T2"/>
    <mergeCell ref="U2:U10"/>
    <mergeCell ref="B3:T3"/>
    <mergeCell ref="B4:T4"/>
    <mergeCell ref="B5:T5"/>
    <mergeCell ref="B6:T6"/>
    <mergeCell ref="B7:T7"/>
    <mergeCell ref="B8:T8"/>
    <mergeCell ref="B9:T9"/>
    <mergeCell ref="B10:T10"/>
  </mergeCells>
  <pageMargins left="0.23622047244094491" right="0.15748031496062992" top="0.9055118110236221" bottom="0.6692913385826772" header="0.15748031496062992" footer="0.15748031496062992"/>
  <pageSetup paperSize="9" scale="55" orientation="landscape" horizontalDpi="120" verticalDpi="72" r:id="rId1"/>
  <headerFooter>
    <oddHeader>&amp;C&amp;G</oddHeader>
    <oddFooter>&amp;L&amp;P de &amp;N&amp;C&amp;G&amp;R&amp;F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8B41F-0D92-4943-8CB0-158A3FBAD020}">
  <dimension ref="B2:W77"/>
  <sheetViews>
    <sheetView topLeftCell="D40" zoomScaleNormal="100" workbookViewId="0">
      <selection activeCell="V73" sqref="V73"/>
    </sheetView>
  </sheetViews>
  <sheetFormatPr baseColWidth="10" defaultRowHeight="11.25" x14ac:dyDescent="0.2"/>
  <cols>
    <col min="1" max="1" width="2" style="3" customWidth="1"/>
    <col min="2" max="2" width="4.140625" style="6" customWidth="1"/>
    <col min="3" max="3" width="21.85546875" style="7" bestFit="1" customWidth="1"/>
    <col min="4" max="4" width="12.7109375" style="13" bestFit="1" customWidth="1"/>
    <col min="5" max="5" width="36.28515625" style="1" customWidth="1"/>
    <col min="6" max="6" width="7.28515625" style="6" customWidth="1"/>
    <col min="7" max="7" width="16.5703125" style="3" customWidth="1"/>
    <col min="8" max="8" width="10.85546875" style="27" customWidth="1"/>
    <col min="9" max="9" width="13.28515625" style="27" customWidth="1"/>
    <col min="10" max="10" width="13.28515625" style="35" customWidth="1"/>
    <col min="11" max="11" width="13" style="35" customWidth="1"/>
    <col min="12" max="16" width="12.5703125" style="35" customWidth="1"/>
    <col min="17" max="17" width="12.85546875" style="35" bestFit="1" customWidth="1"/>
    <col min="18" max="18" width="12.5703125" style="35" bestFit="1" customWidth="1"/>
    <col min="19" max="19" width="9.85546875" style="27" bestFit="1" customWidth="1"/>
    <col min="20" max="20" width="8.140625" style="23" customWidth="1"/>
    <col min="21" max="21" width="11.140625" style="33" customWidth="1"/>
    <col min="22" max="22" width="11.42578125" style="50"/>
    <col min="23" max="16384" width="11.42578125" style="3"/>
  </cols>
  <sheetData>
    <row r="2" spans="2:22" ht="28.5" customHeight="1" x14ac:dyDescent="0.2">
      <c r="B2" s="81" t="s">
        <v>132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79"/>
    </row>
    <row r="3" spans="2:22" s="4" customFormat="1" ht="15" customHeight="1" x14ac:dyDescent="0.25">
      <c r="B3" s="80" t="s">
        <v>133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79"/>
      <c r="V3" s="50"/>
    </row>
    <row r="4" spans="2:22" s="4" customFormat="1" ht="15" customHeight="1" x14ac:dyDescent="0.25">
      <c r="B4" s="80" t="s">
        <v>134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79"/>
      <c r="V4" s="50"/>
    </row>
    <row r="5" spans="2:22" s="4" customFormat="1" ht="15" customHeight="1" x14ac:dyDescent="0.25">
      <c r="B5" s="80" t="s">
        <v>135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79"/>
      <c r="V5" s="50"/>
    </row>
    <row r="6" spans="2:22" s="4" customFormat="1" ht="15" customHeight="1" x14ac:dyDescent="0.25">
      <c r="B6" s="80" t="s">
        <v>136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79"/>
      <c r="V6" s="50"/>
    </row>
    <row r="7" spans="2:22" s="4" customFormat="1" ht="15" customHeight="1" x14ac:dyDescent="0.25">
      <c r="B7" s="80" t="s">
        <v>137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9"/>
      <c r="V7" s="50"/>
    </row>
    <row r="8" spans="2:22" s="4" customFormat="1" ht="15" customHeight="1" x14ac:dyDescent="0.25">
      <c r="B8" s="80" t="s">
        <v>381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9"/>
      <c r="V8" s="50"/>
    </row>
    <row r="9" spans="2:22" s="4" customFormat="1" ht="15" customHeight="1" x14ac:dyDescent="0.25">
      <c r="B9" s="80" t="s">
        <v>138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9"/>
      <c r="V9" s="50"/>
    </row>
    <row r="10" spans="2:22" s="4" customFormat="1" ht="15" customHeight="1" x14ac:dyDescent="0.25">
      <c r="B10" s="80" t="s">
        <v>131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9"/>
      <c r="V10" s="50"/>
    </row>
    <row r="11" spans="2:22" s="4" customFormat="1" ht="27.75" customHeight="1" x14ac:dyDescent="0.25">
      <c r="B11" s="82" t="s">
        <v>382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29">
        <v>435907.97</v>
      </c>
      <c r="V11" s="50"/>
    </row>
    <row r="12" spans="2:22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  <row r="13" spans="2:22" ht="15" customHeight="1" x14ac:dyDescent="0.2">
      <c r="B13" s="67" t="s">
        <v>398</v>
      </c>
      <c r="C13" s="68"/>
      <c r="D13" s="68"/>
      <c r="E13" s="68"/>
      <c r="F13" s="68"/>
      <c r="G13" s="68"/>
      <c r="H13" s="68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/>
      <c r="U13" s="30"/>
    </row>
    <row r="14" spans="2:22" ht="15" customHeight="1" x14ac:dyDescent="0.2">
      <c r="B14" s="15"/>
      <c r="C14" s="15"/>
      <c r="D14" s="15"/>
      <c r="E14" s="15"/>
      <c r="F14" s="15"/>
      <c r="G14" s="15"/>
      <c r="H14" s="24"/>
      <c r="I14" s="24"/>
      <c r="J14" s="34"/>
      <c r="K14" s="34"/>
      <c r="L14" s="34"/>
      <c r="M14" s="34"/>
      <c r="N14" s="34"/>
      <c r="O14" s="34"/>
      <c r="P14" s="34"/>
      <c r="Q14" s="34"/>
      <c r="R14" s="34"/>
      <c r="S14" s="24"/>
      <c r="T14" s="24"/>
      <c r="U14" s="30"/>
    </row>
    <row r="15" spans="2:22" ht="15" customHeight="1" x14ac:dyDescent="0.2">
      <c r="B15" s="67" t="s">
        <v>399</v>
      </c>
      <c r="C15" s="68"/>
      <c r="D15" s="68"/>
      <c r="E15" s="68"/>
      <c r="F15" s="68"/>
      <c r="G15" s="68"/>
      <c r="H15" s="68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/>
      <c r="U15" s="30"/>
    </row>
    <row r="16" spans="2:22" ht="15" customHeight="1" x14ac:dyDescent="0.2">
      <c r="B16" s="15"/>
      <c r="C16" s="15"/>
      <c r="D16" s="15"/>
      <c r="E16" s="15"/>
      <c r="F16" s="15"/>
      <c r="G16" s="15"/>
      <c r="H16" s="24"/>
      <c r="I16" s="24"/>
      <c r="J16" s="34"/>
      <c r="K16" s="34"/>
      <c r="L16" s="34"/>
      <c r="M16" s="34"/>
      <c r="N16" s="34"/>
      <c r="O16" s="34"/>
      <c r="P16" s="34"/>
      <c r="Q16" s="34"/>
      <c r="R16" s="34"/>
      <c r="S16" s="24"/>
      <c r="T16" s="24"/>
      <c r="U16" s="30"/>
    </row>
    <row r="17" spans="2:22" ht="15" customHeight="1" x14ac:dyDescent="0.2">
      <c r="B17" s="15"/>
      <c r="C17" s="15"/>
      <c r="D17" s="15"/>
      <c r="E17" s="15"/>
      <c r="F17" s="15"/>
      <c r="G17" s="15"/>
      <c r="H17" s="24"/>
      <c r="I17" s="24"/>
      <c r="J17" s="34"/>
      <c r="K17" s="34"/>
      <c r="L17" s="34"/>
      <c r="M17" s="34"/>
      <c r="N17" s="34"/>
      <c r="O17" s="34"/>
      <c r="P17" s="34"/>
      <c r="Q17" s="34"/>
      <c r="R17" s="34"/>
      <c r="S17" s="24"/>
      <c r="T17" s="24"/>
      <c r="U17" s="30"/>
    </row>
    <row r="18" spans="2:22" s="28" customFormat="1" ht="24" customHeight="1" x14ac:dyDescent="0.25">
      <c r="B18" s="72" t="s">
        <v>20</v>
      </c>
      <c r="C18" s="71" t="s">
        <v>21</v>
      </c>
      <c r="D18" s="71" t="s">
        <v>372</v>
      </c>
      <c r="E18" s="72" t="s">
        <v>22</v>
      </c>
      <c r="F18" s="72" t="s">
        <v>0</v>
      </c>
      <c r="G18" s="72" t="s">
        <v>23</v>
      </c>
      <c r="H18" s="73" t="s">
        <v>396</v>
      </c>
      <c r="I18" s="73" t="s">
        <v>395</v>
      </c>
      <c r="J18" s="74" t="s">
        <v>373</v>
      </c>
      <c r="K18" s="74"/>
      <c r="L18" s="74"/>
      <c r="M18" s="74"/>
      <c r="N18" s="74"/>
      <c r="O18" s="74"/>
      <c r="P18" s="74"/>
      <c r="Q18" s="74"/>
      <c r="R18" s="74"/>
      <c r="S18" s="84" t="s">
        <v>397</v>
      </c>
      <c r="T18" s="86" t="s">
        <v>394</v>
      </c>
      <c r="U18" s="88" t="s">
        <v>130</v>
      </c>
      <c r="V18" s="51"/>
    </row>
    <row r="19" spans="2:22" s="28" customFormat="1" ht="75.75" customHeight="1" x14ac:dyDescent="0.25">
      <c r="B19" s="72"/>
      <c r="C19" s="71"/>
      <c r="D19" s="71"/>
      <c r="E19" s="72"/>
      <c r="F19" s="72"/>
      <c r="G19" s="72"/>
      <c r="H19" s="73"/>
      <c r="I19" s="73"/>
      <c r="J19" s="40" t="s">
        <v>375</v>
      </c>
      <c r="K19" s="40" t="s">
        <v>374</v>
      </c>
      <c r="L19" s="40" t="s">
        <v>393</v>
      </c>
      <c r="M19" s="40" t="s">
        <v>392</v>
      </c>
      <c r="N19" s="40" t="s">
        <v>391</v>
      </c>
      <c r="O19" s="40" t="s">
        <v>390</v>
      </c>
      <c r="P19" s="40" t="s">
        <v>389</v>
      </c>
      <c r="Q19" s="40" t="s">
        <v>388</v>
      </c>
      <c r="R19" s="40" t="s">
        <v>387</v>
      </c>
      <c r="S19" s="85"/>
      <c r="T19" s="87"/>
      <c r="U19" s="89"/>
      <c r="V19" s="51"/>
    </row>
    <row r="20" spans="2:22" ht="15" customHeight="1" x14ac:dyDescent="0.2">
      <c r="B20" s="41">
        <v>1</v>
      </c>
      <c r="C20" s="53" t="s">
        <v>139</v>
      </c>
      <c r="D20" s="54" t="s">
        <v>15</v>
      </c>
      <c r="E20" s="93" t="s">
        <v>16</v>
      </c>
      <c r="F20" s="55">
        <v>5751</v>
      </c>
      <c r="G20" s="53" t="s">
        <v>142</v>
      </c>
      <c r="H20" s="42">
        <v>17991.63</v>
      </c>
      <c r="I20" s="42">
        <v>38918.47</v>
      </c>
      <c r="J20" s="43">
        <v>17991.63</v>
      </c>
      <c r="K20" s="43">
        <v>17991.63</v>
      </c>
      <c r="L20" s="43">
        <v>17991.63</v>
      </c>
      <c r="M20" s="43">
        <v>18019.259999999998</v>
      </c>
      <c r="N20" s="43">
        <v>18019.259999999998</v>
      </c>
      <c r="O20" s="43">
        <v>26119.43</v>
      </c>
      <c r="P20" s="43">
        <v>26119.43</v>
      </c>
      <c r="Q20" s="43">
        <v>27602.06</v>
      </c>
      <c r="R20" s="43">
        <v>38918.47</v>
      </c>
      <c r="S20" s="42">
        <f>MAX(J20:R20)*50%</f>
        <v>19459.235000000001</v>
      </c>
      <c r="T20" s="44">
        <f>H20/$H$65</f>
        <v>3.6046497090776307E-2</v>
      </c>
      <c r="U20" s="42">
        <f>U$11*T20</f>
        <v>15712.955372451204</v>
      </c>
      <c r="V20" s="52">
        <f>S20-U20</f>
        <v>3746.2796275487963</v>
      </c>
    </row>
    <row r="21" spans="2:22" ht="15" customHeight="1" x14ac:dyDescent="0.2">
      <c r="B21" s="41">
        <v>2</v>
      </c>
      <c r="C21" s="53" t="s">
        <v>143</v>
      </c>
      <c r="D21" s="54" t="s">
        <v>15</v>
      </c>
      <c r="E21" s="93" t="s">
        <v>16</v>
      </c>
      <c r="F21" s="55">
        <v>5751</v>
      </c>
      <c r="G21" s="53" t="s">
        <v>39</v>
      </c>
      <c r="H21" s="42">
        <v>1168.1199999999999</v>
      </c>
      <c r="I21" s="42">
        <v>1926.33</v>
      </c>
      <c r="J21" s="43">
        <v>1168.1199999999999</v>
      </c>
      <c r="K21" s="43">
        <v>1168.1199999999999</v>
      </c>
      <c r="L21" s="43">
        <v>1168.1199999999999</v>
      </c>
      <c r="M21" s="43">
        <v>1170.76</v>
      </c>
      <c r="N21" s="43">
        <v>1170.76</v>
      </c>
      <c r="O21" s="43">
        <v>1749.95</v>
      </c>
      <c r="P21" s="43">
        <v>1749.95</v>
      </c>
      <c r="Q21" s="43">
        <v>1926.33</v>
      </c>
      <c r="R21" s="43">
        <v>1926.33</v>
      </c>
      <c r="S21" s="42">
        <f t="shared" ref="S21:S56" si="0">MAX(J21:R21)*50%</f>
        <v>963.16499999999996</v>
      </c>
      <c r="T21" s="44">
        <f>H21/$H$65</f>
        <v>2.3403457152952577E-3</v>
      </c>
      <c r="U21" s="42">
        <f t="shared" ref="U21:U40" si="1">U$11*T21</f>
        <v>1020.1753498525536</v>
      </c>
      <c r="V21" s="52">
        <f t="shared" ref="V21:V56" si="2">S21-U21</f>
        <v>-57.010349852553645</v>
      </c>
    </row>
    <row r="22" spans="2:22" ht="15" customHeight="1" x14ac:dyDescent="0.2">
      <c r="B22" s="41">
        <v>53</v>
      </c>
      <c r="C22" s="53" t="s">
        <v>243</v>
      </c>
      <c r="D22" s="55" t="s">
        <v>15</v>
      </c>
      <c r="E22" s="93" t="s">
        <v>16</v>
      </c>
      <c r="F22" s="55">
        <v>5751</v>
      </c>
      <c r="G22" s="53" t="s">
        <v>244</v>
      </c>
      <c r="H22" s="42">
        <v>46749.06</v>
      </c>
      <c r="I22" s="42">
        <v>59902.95</v>
      </c>
      <c r="J22" s="43">
        <v>46749.06</v>
      </c>
      <c r="K22" s="43">
        <v>46749.06</v>
      </c>
      <c r="L22" s="43">
        <v>46749.06</v>
      </c>
      <c r="M22" s="43">
        <v>46601.04</v>
      </c>
      <c r="N22" s="43">
        <v>46601.04</v>
      </c>
      <c r="O22" s="43">
        <v>113451.9</v>
      </c>
      <c r="P22" s="43">
        <v>113451.9</v>
      </c>
      <c r="Q22" s="43">
        <v>123260.71</v>
      </c>
      <c r="R22" s="43">
        <v>59902.95</v>
      </c>
      <c r="S22" s="42">
        <f t="shared" si="0"/>
        <v>61630.355000000003</v>
      </c>
      <c r="T22" s="44">
        <f>H22/$H$65</f>
        <v>9.366243388100616E-2</v>
      </c>
      <c r="U22" s="42">
        <f t="shared" si="1"/>
        <v>40828.201418328616</v>
      </c>
      <c r="V22" s="52">
        <f t="shared" si="2"/>
        <v>20802.153581671388</v>
      </c>
    </row>
    <row r="23" spans="2:22" ht="15" customHeight="1" x14ac:dyDescent="0.2">
      <c r="B23" s="41">
        <v>84</v>
      </c>
      <c r="C23" s="53" t="s">
        <v>305</v>
      </c>
      <c r="D23" s="55" t="s">
        <v>15</v>
      </c>
      <c r="E23" s="93" t="s">
        <v>16</v>
      </c>
      <c r="F23" s="55">
        <v>5751</v>
      </c>
      <c r="G23" s="53" t="s">
        <v>306</v>
      </c>
      <c r="H23" s="42">
        <v>36156.18</v>
      </c>
      <c r="I23" s="42">
        <v>50913.42</v>
      </c>
      <c r="J23" s="43">
        <v>36156.18</v>
      </c>
      <c r="K23" s="43">
        <v>35640.19</v>
      </c>
      <c r="L23" s="43">
        <v>35124.199999999997</v>
      </c>
      <c r="M23" s="43">
        <v>34581.5</v>
      </c>
      <c r="N23" s="43">
        <v>34065.51</v>
      </c>
      <c r="O23" s="43">
        <v>54593.78</v>
      </c>
      <c r="P23" s="43">
        <v>53973.79</v>
      </c>
      <c r="Q23" s="43">
        <v>51259.73</v>
      </c>
      <c r="R23" s="43">
        <v>50913.42</v>
      </c>
      <c r="S23" s="42">
        <f t="shared" si="0"/>
        <v>27296.89</v>
      </c>
      <c r="T23" s="44">
        <f>H23/$H$65</f>
        <v>7.243944196182249E-2</v>
      </c>
      <c r="U23" s="42">
        <f t="shared" si="1"/>
        <v>31576.930093510859</v>
      </c>
      <c r="V23" s="52">
        <f t="shared" si="2"/>
        <v>-4280.0400935108592</v>
      </c>
    </row>
    <row r="24" spans="2:22" ht="15" customHeight="1" x14ac:dyDescent="0.2">
      <c r="B24" s="41">
        <v>118</v>
      </c>
      <c r="C24" s="56" t="s">
        <v>385</v>
      </c>
      <c r="D24" s="54" t="s">
        <v>15</v>
      </c>
      <c r="E24" s="93" t="s">
        <v>16</v>
      </c>
      <c r="F24" s="55">
        <v>5751</v>
      </c>
      <c r="G24" s="53" t="s">
        <v>371</v>
      </c>
      <c r="H24" s="42">
        <v>13597.09</v>
      </c>
      <c r="I24" s="42">
        <v>26122.66</v>
      </c>
      <c r="J24" s="43">
        <v>13597.09</v>
      </c>
      <c r="K24" s="43">
        <v>13597.09</v>
      </c>
      <c r="L24" s="43">
        <v>13597.09</v>
      </c>
      <c r="M24" s="43">
        <v>13575.29</v>
      </c>
      <c r="N24" s="43">
        <v>13575.29</v>
      </c>
      <c r="O24" s="43">
        <v>26122.66</v>
      </c>
      <c r="P24" s="43">
        <v>26122.66</v>
      </c>
      <c r="Q24" s="43">
        <v>26122.66</v>
      </c>
      <c r="R24" s="43">
        <v>26122.66</v>
      </c>
      <c r="S24" s="42">
        <f t="shared" si="0"/>
        <v>13061.33</v>
      </c>
      <c r="T24" s="44">
        <f>H24/$H$65</f>
        <v>2.7241971134801216E-2</v>
      </c>
      <c r="U24" s="42">
        <f t="shared" si="1"/>
        <v>11874.992336169793</v>
      </c>
      <c r="V24" s="52">
        <f t="shared" si="2"/>
        <v>1186.337663830207</v>
      </c>
    </row>
    <row r="25" spans="2:22" ht="15" customHeight="1" x14ac:dyDescent="0.2">
      <c r="B25" s="41">
        <v>119</v>
      </c>
      <c r="C25" s="56" t="s">
        <v>386</v>
      </c>
      <c r="D25" s="54" t="s">
        <v>15</v>
      </c>
      <c r="E25" s="93" t="s">
        <v>16</v>
      </c>
      <c r="F25" s="55">
        <v>5751</v>
      </c>
      <c r="G25" s="53" t="s">
        <v>39</v>
      </c>
      <c r="H25" s="42">
        <v>4384.8</v>
      </c>
      <c r="I25" s="42">
        <v>8513.68</v>
      </c>
      <c r="J25" s="43">
        <v>4384.8</v>
      </c>
      <c r="K25" s="43">
        <v>4384.8</v>
      </c>
      <c r="L25" s="43">
        <v>4384.8</v>
      </c>
      <c r="M25" s="43">
        <v>4377.7700000000004</v>
      </c>
      <c r="N25" s="43">
        <v>4377.7700000000004</v>
      </c>
      <c r="O25" s="43">
        <v>8424.0499999999993</v>
      </c>
      <c r="P25" s="43">
        <v>8424.0499999999993</v>
      </c>
      <c r="Q25" s="43">
        <v>8513.68</v>
      </c>
      <c r="R25" s="43">
        <v>8513.68</v>
      </c>
      <c r="S25" s="42">
        <f t="shared" si="0"/>
        <v>4256.84</v>
      </c>
      <c r="T25" s="44">
        <f>H25/$H$65</f>
        <v>8.7850117217637292E-3</v>
      </c>
      <c r="U25" s="42">
        <f t="shared" si="1"/>
        <v>3829.4566260602319</v>
      </c>
      <c r="V25" s="52">
        <f t="shared" si="2"/>
        <v>427.38337393976826</v>
      </c>
    </row>
    <row r="26" spans="2:22" ht="15" customHeight="1" x14ac:dyDescent="0.2">
      <c r="B26" s="41">
        <v>3</v>
      </c>
      <c r="C26" s="53" t="s">
        <v>144</v>
      </c>
      <c r="D26" s="55" t="s">
        <v>90</v>
      </c>
      <c r="E26" s="90" t="s">
        <v>7</v>
      </c>
      <c r="F26" s="55" t="s">
        <v>8</v>
      </c>
      <c r="G26" s="53" t="s">
        <v>119</v>
      </c>
      <c r="H26" s="42">
        <v>89186.99</v>
      </c>
      <c r="I26" s="42">
        <v>141230.53</v>
      </c>
      <c r="J26" s="43">
        <v>89186.99</v>
      </c>
      <c r="K26" s="43">
        <v>87114.82</v>
      </c>
      <c r="L26" s="43">
        <v>84702.05</v>
      </c>
      <c r="M26" s="43">
        <v>84115.62</v>
      </c>
      <c r="N26" s="43">
        <v>81702.89</v>
      </c>
      <c r="O26" s="43">
        <v>139357.14000000001</v>
      </c>
      <c r="P26" s="43">
        <v>137983.66</v>
      </c>
      <c r="Q26" s="43">
        <v>142629.07</v>
      </c>
      <c r="R26" s="43">
        <v>141230.53</v>
      </c>
      <c r="S26" s="42">
        <f t="shared" si="0"/>
        <v>71314.535000000003</v>
      </c>
      <c r="T26" s="44">
        <f>H26/$H$65</f>
        <v>0.1786874549760136</v>
      </c>
      <c r="U26" s="42">
        <f t="shared" si="1"/>
        <v>77891.285763060485</v>
      </c>
      <c r="V26" s="52">
        <f t="shared" si="2"/>
        <v>-6576.7507630604814</v>
      </c>
    </row>
    <row r="27" spans="2:22" ht="15" customHeight="1" x14ac:dyDescent="0.2">
      <c r="B27" s="41">
        <v>4</v>
      </c>
      <c r="C27" s="53" t="s">
        <v>145</v>
      </c>
      <c r="D27" s="55" t="s">
        <v>90</v>
      </c>
      <c r="E27" s="90" t="s">
        <v>7</v>
      </c>
      <c r="F27" s="55" t="s">
        <v>8</v>
      </c>
      <c r="G27" s="53" t="s">
        <v>119</v>
      </c>
      <c r="H27" s="42">
        <v>28466.3</v>
      </c>
      <c r="I27" s="42">
        <v>45491.56</v>
      </c>
      <c r="J27" s="43">
        <v>28466.3</v>
      </c>
      <c r="K27" s="43">
        <v>28466.3</v>
      </c>
      <c r="L27" s="43">
        <v>28466.3</v>
      </c>
      <c r="M27" s="43">
        <v>28510.02</v>
      </c>
      <c r="N27" s="43">
        <v>28510.02</v>
      </c>
      <c r="O27" s="43">
        <v>45491.56</v>
      </c>
      <c r="P27" s="43">
        <v>45491.56</v>
      </c>
      <c r="Q27" s="43">
        <v>45491.56</v>
      </c>
      <c r="R27" s="43">
        <v>45491.56</v>
      </c>
      <c r="S27" s="42">
        <f t="shared" si="0"/>
        <v>22745.78</v>
      </c>
      <c r="T27" s="44">
        <f>H27/$H$65</f>
        <v>5.7032653524731532E-2</v>
      </c>
      <c r="U27" s="42">
        <f t="shared" si="1"/>
        <v>24860.988221679065</v>
      </c>
      <c r="V27" s="52">
        <f t="shared" si="2"/>
        <v>-2115.2082216790659</v>
      </c>
    </row>
    <row r="28" spans="2:22" ht="15" customHeight="1" x14ac:dyDescent="0.2">
      <c r="B28" s="41">
        <v>10</v>
      </c>
      <c r="C28" s="53" t="s">
        <v>155</v>
      </c>
      <c r="D28" s="55" t="s">
        <v>140</v>
      </c>
      <c r="E28" s="46" t="s">
        <v>38</v>
      </c>
      <c r="F28" s="55" t="s">
        <v>141</v>
      </c>
      <c r="G28" s="53" t="s">
        <v>156</v>
      </c>
      <c r="H28" s="42">
        <v>1146.5999999999999</v>
      </c>
      <c r="I28" s="42">
        <v>2621.8</v>
      </c>
      <c r="J28" s="43">
        <v>1146.5999999999999</v>
      </c>
      <c r="K28" s="43">
        <v>1302.21</v>
      </c>
      <c r="L28" s="43">
        <v>1302.21</v>
      </c>
      <c r="M28" s="43">
        <v>1305.05</v>
      </c>
      <c r="N28" s="43">
        <v>1305.05</v>
      </c>
      <c r="O28" s="43">
        <v>2621.8</v>
      </c>
      <c r="P28" s="43">
        <v>2621.8</v>
      </c>
      <c r="Q28" s="43">
        <v>2621.8</v>
      </c>
      <c r="R28" s="43">
        <v>2621.8</v>
      </c>
      <c r="S28" s="42">
        <f t="shared" si="0"/>
        <v>1310.9</v>
      </c>
      <c r="T28" s="44">
        <f>H28/$H$65</f>
        <v>2.2972300766681011E-3</v>
      </c>
      <c r="U28" s="42">
        <f t="shared" si="1"/>
        <v>1001.3808993433362</v>
      </c>
      <c r="V28" s="52">
        <f t="shared" si="2"/>
        <v>309.51910065666391</v>
      </c>
    </row>
    <row r="29" spans="2:22" ht="15" customHeight="1" x14ac:dyDescent="0.2">
      <c r="B29" s="41">
        <v>11</v>
      </c>
      <c r="C29" s="53" t="s">
        <v>157</v>
      </c>
      <c r="D29" s="55" t="s">
        <v>140</v>
      </c>
      <c r="E29" s="46" t="s">
        <v>38</v>
      </c>
      <c r="F29" s="55" t="s">
        <v>141</v>
      </c>
      <c r="G29" s="53" t="s">
        <v>158</v>
      </c>
      <c r="H29" s="42">
        <v>1004.64</v>
      </c>
      <c r="I29" s="42">
        <v>2307.1799999999998</v>
      </c>
      <c r="J29" s="43">
        <v>1004.64</v>
      </c>
      <c r="K29" s="43">
        <v>1004.64</v>
      </c>
      <c r="L29" s="43">
        <v>1004.64</v>
      </c>
      <c r="M29" s="43">
        <v>1006.97</v>
      </c>
      <c r="N29" s="43">
        <v>1006.97</v>
      </c>
      <c r="O29" s="43">
        <v>2307.1799999999998</v>
      </c>
      <c r="P29" s="43">
        <v>2307.1799999999998</v>
      </c>
      <c r="Q29" s="43">
        <v>2307.1799999999998</v>
      </c>
      <c r="R29" s="43">
        <v>2307.1799999999998</v>
      </c>
      <c r="S29" s="42">
        <f t="shared" si="0"/>
        <v>1153.5899999999999</v>
      </c>
      <c r="T29" s="44">
        <f>H29/$H$65</f>
        <v>2.0128111147949077E-3</v>
      </c>
      <c r="U29" s="42">
        <f t="shared" si="1"/>
        <v>877.40040704368516</v>
      </c>
      <c r="V29" s="52">
        <f t="shared" si="2"/>
        <v>276.18959295631475</v>
      </c>
    </row>
    <row r="30" spans="2:22" ht="15" customHeight="1" x14ac:dyDescent="0.2">
      <c r="B30" s="41">
        <v>12</v>
      </c>
      <c r="C30" s="53" t="s">
        <v>159</v>
      </c>
      <c r="D30" s="55" t="s">
        <v>140</v>
      </c>
      <c r="E30" s="46" t="s">
        <v>38</v>
      </c>
      <c r="F30" s="55" t="s">
        <v>141</v>
      </c>
      <c r="G30" s="53" t="s">
        <v>158</v>
      </c>
      <c r="H30" s="42">
        <v>1004.64</v>
      </c>
      <c r="I30" s="42">
        <v>2214.89</v>
      </c>
      <c r="J30" s="43">
        <v>1004.64</v>
      </c>
      <c r="K30" s="43">
        <v>1004.64</v>
      </c>
      <c r="L30" s="43">
        <v>1004.64</v>
      </c>
      <c r="M30" s="43">
        <v>1006.97</v>
      </c>
      <c r="N30" s="43">
        <v>1006.97</v>
      </c>
      <c r="O30" s="43">
        <v>2307.1799999999998</v>
      </c>
      <c r="P30" s="43">
        <v>2307.1799999999998</v>
      </c>
      <c r="Q30" s="43">
        <v>2214.89</v>
      </c>
      <c r="R30" s="43">
        <v>2214.89</v>
      </c>
      <c r="S30" s="42">
        <f t="shared" si="0"/>
        <v>1153.5899999999999</v>
      </c>
      <c r="T30" s="44">
        <f>H30/$H$65</f>
        <v>2.0128111147949077E-3</v>
      </c>
      <c r="U30" s="42">
        <f t="shared" si="1"/>
        <v>877.40040704368516</v>
      </c>
      <c r="V30" s="52">
        <f t="shared" si="2"/>
        <v>276.18959295631475</v>
      </c>
    </row>
    <row r="31" spans="2:22" ht="15" customHeight="1" x14ac:dyDescent="0.2">
      <c r="B31" s="41">
        <v>15</v>
      </c>
      <c r="C31" s="53" t="s">
        <v>166</v>
      </c>
      <c r="D31" s="55" t="s">
        <v>140</v>
      </c>
      <c r="E31" s="46" t="s">
        <v>38</v>
      </c>
      <c r="F31" s="55" t="s">
        <v>141</v>
      </c>
      <c r="G31" s="53" t="s">
        <v>167</v>
      </c>
      <c r="H31" s="42">
        <v>48614.26</v>
      </c>
      <c r="I31" s="42">
        <v>48027.98</v>
      </c>
      <c r="J31" s="43">
        <v>48614.26</v>
      </c>
      <c r="K31" s="43">
        <v>47151.31</v>
      </c>
      <c r="L31" s="43">
        <v>45688.36</v>
      </c>
      <c r="M31" s="43">
        <v>45603.99</v>
      </c>
      <c r="N31" s="43">
        <v>44229.18</v>
      </c>
      <c r="O31" s="43">
        <v>59050.46</v>
      </c>
      <c r="P31" s="43">
        <v>57143.5</v>
      </c>
      <c r="Q31" s="43">
        <v>49100.73</v>
      </c>
      <c r="R31" s="43">
        <v>48027.98</v>
      </c>
      <c r="S31" s="42">
        <f t="shared" si="0"/>
        <v>29525.23</v>
      </c>
      <c r="T31" s="44">
        <f>H31/$H$65</f>
        <v>9.7399389697333874E-2</v>
      </c>
      <c r="U31" s="42">
        <f t="shared" si="1"/>
        <v>42457.17024220372</v>
      </c>
      <c r="V31" s="52">
        <f t="shared" si="2"/>
        <v>-12931.94024220372</v>
      </c>
    </row>
    <row r="32" spans="2:22" ht="15" customHeight="1" x14ac:dyDescent="0.2">
      <c r="B32" s="41">
        <v>31</v>
      </c>
      <c r="C32" s="53" t="s">
        <v>202</v>
      </c>
      <c r="D32" s="55" t="s">
        <v>140</v>
      </c>
      <c r="E32" s="46" t="s">
        <v>38</v>
      </c>
      <c r="F32" s="55" t="s">
        <v>141</v>
      </c>
      <c r="G32" s="53" t="s">
        <v>203</v>
      </c>
      <c r="H32" s="42">
        <v>27817.23</v>
      </c>
      <c r="I32" s="42">
        <v>32070.95</v>
      </c>
      <c r="J32" s="43">
        <v>27817.23</v>
      </c>
      <c r="K32" s="43">
        <v>27195.98</v>
      </c>
      <c r="L32" s="43">
        <v>26264.12</v>
      </c>
      <c r="M32" s="43">
        <v>26188.14</v>
      </c>
      <c r="N32" s="43">
        <v>25256.27</v>
      </c>
      <c r="O32" s="43">
        <v>34805.769999999997</v>
      </c>
      <c r="P32" s="43">
        <v>33556.410000000003</v>
      </c>
      <c r="Q32" s="43">
        <v>32884.68</v>
      </c>
      <c r="R32" s="43">
        <v>32070.95</v>
      </c>
      <c r="S32" s="42">
        <f t="shared" si="0"/>
        <v>17402.884999999998</v>
      </c>
      <c r="T32" s="44">
        <f>H32/$H$65</f>
        <v>5.5732232169539687E-2</v>
      </c>
      <c r="U32" s="42">
        <f t="shared" si="1"/>
        <v>24294.124188592741</v>
      </c>
      <c r="V32" s="52">
        <f t="shared" si="2"/>
        <v>-6891.2391885927427</v>
      </c>
    </row>
    <row r="33" spans="2:23" ht="15" customHeight="1" x14ac:dyDescent="0.2">
      <c r="B33" s="41">
        <v>52</v>
      </c>
      <c r="C33" s="53" t="s">
        <v>241</v>
      </c>
      <c r="D33" s="55" t="s">
        <v>140</v>
      </c>
      <c r="E33" s="46" t="s">
        <v>38</v>
      </c>
      <c r="F33" s="55" t="s">
        <v>141</v>
      </c>
      <c r="G33" s="53" t="s">
        <v>242</v>
      </c>
      <c r="H33" s="42">
        <v>8870.4</v>
      </c>
      <c r="I33" s="42">
        <v>25988.02</v>
      </c>
      <c r="J33" s="43">
        <v>8870.4</v>
      </c>
      <c r="K33" s="43">
        <v>8870.4</v>
      </c>
      <c r="L33" s="43">
        <v>8870.4</v>
      </c>
      <c r="M33" s="43">
        <v>8894.51</v>
      </c>
      <c r="N33" s="43">
        <v>8728.65</v>
      </c>
      <c r="O33" s="43">
        <v>24502.35</v>
      </c>
      <c r="P33" s="43">
        <v>24502.35</v>
      </c>
      <c r="Q33" s="43">
        <v>25988.02</v>
      </c>
      <c r="R33" s="43">
        <v>25988.02</v>
      </c>
      <c r="S33" s="42">
        <f t="shared" si="0"/>
        <v>12994.01</v>
      </c>
      <c r="T33" s="44">
        <f>H33/$H$65</f>
        <v>1.7771977735981794E-2</v>
      </c>
      <c r="U33" s="42">
        <f t="shared" si="1"/>
        <v>7746.9467377770197</v>
      </c>
      <c r="V33" s="52">
        <f t="shared" si="2"/>
        <v>5247.0632622229805</v>
      </c>
    </row>
    <row r="34" spans="2:23" ht="15" customHeight="1" x14ac:dyDescent="0.2">
      <c r="B34" s="41">
        <v>82</v>
      </c>
      <c r="C34" s="53" t="s">
        <v>300</v>
      </c>
      <c r="D34" s="55" t="s">
        <v>301</v>
      </c>
      <c r="E34" s="46" t="s">
        <v>38</v>
      </c>
      <c r="F34" s="55" t="s">
        <v>141</v>
      </c>
      <c r="G34" s="53" t="s">
        <v>302</v>
      </c>
      <c r="H34" s="42">
        <v>2575.8000000000002</v>
      </c>
      <c r="I34" s="42">
        <v>93300.02</v>
      </c>
      <c r="J34" s="43">
        <v>2575.8000000000002</v>
      </c>
      <c r="K34" s="43">
        <v>2575.8000000000002</v>
      </c>
      <c r="L34" s="43">
        <v>2575.8000000000002</v>
      </c>
      <c r="M34" s="43">
        <v>2574.27</v>
      </c>
      <c r="N34" s="43">
        <v>79020.3</v>
      </c>
      <c r="O34" s="43">
        <v>96628.69</v>
      </c>
      <c r="P34" s="43">
        <v>96628.69</v>
      </c>
      <c r="Q34" s="43">
        <v>93300.02</v>
      </c>
      <c r="R34" s="43">
        <v>93300.02</v>
      </c>
      <c r="S34" s="42">
        <f t="shared" si="0"/>
        <v>48314.345000000001</v>
      </c>
      <c r="T34" s="44">
        <f>H34/$H$65</f>
        <v>5.1606534375385447E-3</v>
      </c>
      <c r="U34" s="42">
        <f t="shared" si="1"/>
        <v>2249.5699638309488</v>
      </c>
      <c r="V34" s="52">
        <f t="shared" si="2"/>
        <v>46064.775036169056</v>
      </c>
    </row>
    <row r="35" spans="2:23" ht="15" customHeight="1" x14ac:dyDescent="0.2">
      <c r="B35" s="41">
        <v>83</v>
      </c>
      <c r="C35" s="53" t="s">
        <v>303</v>
      </c>
      <c r="D35" s="55" t="s">
        <v>140</v>
      </c>
      <c r="E35" s="46" t="s">
        <v>38</v>
      </c>
      <c r="F35" s="55" t="s">
        <v>141</v>
      </c>
      <c r="G35" s="53" t="s">
        <v>304</v>
      </c>
      <c r="H35" s="42">
        <v>14479.92</v>
      </c>
      <c r="I35" s="42">
        <v>22531.48</v>
      </c>
      <c r="J35" s="43">
        <v>14479.92</v>
      </c>
      <c r="K35" s="43">
        <v>14479.92</v>
      </c>
      <c r="L35" s="43">
        <v>14479.92</v>
      </c>
      <c r="M35" s="43">
        <v>14491.23</v>
      </c>
      <c r="N35" s="43">
        <v>3555.66</v>
      </c>
      <c r="O35" s="43">
        <v>22531.48</v>
      </c>
      <c r="P35" s="43">
        <v>22531.48</v>
      </c>
      <c r="Q35" s="43">
        <v>22531.48</v>
      </c>
      <c r="R35" s="43">
        <v>22531.48</v>
      </c>
      <c r="S35" s="42">
        <f t="shared" si="0"/>
        <v>11265.74</v>
      </c>
      <c r="T35" s="44">
        <f>H35/$H$65</f>
        <v>2.9010734111065736E-2</v>
      </c>
      <c r="U35" s="42">
        <f t="shared" si="1"/>
        <v>12646.01021456442</v>
      </c>
      <c r="V35" s="52">
        <f t="shared" si="2"/>
        <v>-1380.2702145644198</v>
      </c>
    </row>
    <row r="36" spans="2:23" ht="15" customHeight="1" x14ac:dyDescent="0.2">
      <c r="B36" s="41">
        <v>17</v>
      </c>
      <c r="C36" s="53" t="s">
        <v>172</v>
      </c>
      <c r="D36" s="55" t="s">
        <v>102</v>
      </c>
      <c r="E36" s="91" t="s">
        <v>103</v>
      </c>
      <c r="F36" s="55" t="s">
        <v>104</v>
      </c>
      <c r="G36" s="53" t="s">
        <v>120</v>
      </c>
      <c r="H36" s="42">
        <v>1303.8499999999999</v>
      </c>
      <c r="I36" s="42">
        <v>28480.44</v>
      </c>
      <c r="J36" s="43">
        <v>1303.8499999999999</v>
      </c>
      <c r="K36" s="43">
        <v>1303.8499999999999</v>
      </c>
      <c r="L36" s="43">
        <v>1303.8499999999999</v>
      </c>
      <c r="M36" s="43">
        <v>1302.77</v>
      </c>
      <c r="N36" s="43">
        <v>1302.77</v>
      </c>
      <c r="O36" s="43">
        <v>29572.32</v>
      </c>
      <c r="P36" s="43">
        <v>29572.32</v>
      </c>
      <c r="Q36" s="43">
        <v>28480.44</v>
      </c>
      <c r="R36" s="43">
        <v>28480.44</v>
      </c>
      <c r="S36" s="42">
        <f t="shared" si="0"/>
        <v>14786.16</v>
      </c>
      <c r="T36" s="44">
        <f>H36/$H$65</f>
        <v>2.6122827799264815E-3</v>
      </c>
      <c r="U36" s="42">
        <f t="shared" si="1"/>
        <v>1138.7148836637093</v>
      </c>
      <c r="V36" s="52">
        <f t="shared" si="2"/>
        <v>13647.44511633629</v>
      </c>
    </row>
    <row r="37" spans="2:23" ht="15" customHeight="1" x14ac:dyDescent="0.2">
      <c r="B37" s="45">
        <v>18</v>
      </c>
      <c r="C37" s="46" t="s">
        <v>173</v>
      </c>
      <c r="D37" s="47" t="s">
        <v>102</v>
      </c>
      <c r="E37" s="91" t="s">
        <v>103</v>
      </c>
      <c r="F37" s="47" t="s">
        <v>104</v>
      </c>
      <c r="G37" s="46" t="s">
        <v>120</v>
      </c>
      <c r="H37" s="49">
        <v>31110.45</v>
      </c>
      <c r="I37" s="49">
        <v>15574.56</v>
      </c>
      <c r="J37" s="59">
        <v>31110.45</v>
      </c>
      <c r="K37" s="59">
        <v>30323.83</v>
      </c>
      <c r="L37" s="59">
        <v>29241.27</v>
      </c>
      <c r="M37" s="59">
        <v>29209.58</v>
      </c>
      <c r="N37" s="59">
        <v>28127.040000000001</v>
      </c>
      <c r="O37" s="59">
        <v>16237.16</v>
      </c>
      <c r="P37" s="59">
        <v>15811.1</v>
      </c>
      <c r="Q37" s="59">
        <v>16055.11</v>
      </c>
      <c r="R37" s="59">
        <v>15574.56</v>
      </c>
      <c r="S37" s="49">
        <f t="shared" si="0"/>
        <v>15555.225</v>
      </c>
      <c r="T37" s="48">
        <f>H37/$H$65</f>
        <v>6.2330247199266643E-2</v>
      </c>
      <c r="U37" s="49">
        <f t="shared" si="1"/>
        <v>27170.251526230506</v>
      </c>
      <c r="V37" s="52">
        <f t="shared" si="2"/>
        <v>-11615.026526230506</v>
      </c>
      <c r="W37" s="60"/>
    </row>
    <row r="38" spans="2:23" ht="15" customHeight="1" x14ac:dyDescent="0.2">
      <c r="B38" s="41">
        <v>22</v>
      </c>
      <c r="C38" s="53" t="s">
        <v>183</v>
      </c>
      <c r="D38" s="55" t="s">
        <v>17</v>
      </c>
      <c r="E38" s="92" t="s">
        <v>18</v>
      </c>
      <c r="F38" s="55" t="s">
        <v>19</v>
      </c>
      <c r="G38" s="53" t="s">
        <v>184</v>
      </c>
      <c r="H38" s="43">
        <v>23139.1</v>
      </c>
      <c r="I38" s="43">
        <v>43455.55</v>
      </c>
      <c r="J38" s="43">
        <v>50256.41</v>
      </c>
      <c r="K38" s="43">
        <v>48308.27</v>
      </c>
      <c r="L38" s="43">
        <v>48308.27</v>
      </c>
      <c r="M38" s="43">
        <v>43596.49</v>
      </c>
      <c r="N38" s="43">
        <v>43596.49</v>
      </c>
      <c r="O38" s="43">
        <v>44811.01</v>
      </c>
      <c r="P38" s="43">
        <v>44811.01</v>
      </c>
      <c r="Q38" s="43">
        <v>43455.55</v>
      </c>
      <c r="R38" s="43">
        <v>43455.55</v>
      </c>
      <c r="S38" s="42">
        <f t="shared" si="0"/>
        <v>25128.205000000002</v>
      </c>
      <c r="T38" s="44">
        <f>H38/$H$65</f>
        <v>4.6359529449704222E-2</v>
      </c>
      <c r="U38" s="42">
        <f t="shared" si="1"/>
        <v>20208.488372575783</v>
      </c>
      <c r="V38" s="52">
        <f t="shared" si="2"/>
        <v>4919.716627424219</v>
      </c>
    </row>
    <row r="39" spans="2:23" ht="15" customHeight="1" x14ac:dyDescent="0.2">
      <c r="B39" s="41">
        <v>90</v>
      </c>
      <c r="C39" s="53" t="s">
        <v>315</v>
      </c>
      <c r="D39" s="55" t="s">
        <v>316</v>
      </c>
      <c r="E39" s="53" t="s">
        <v>72</v>
      </c>
      <c r="F39" s="55" t="s">
        <v>317</v>
      </c>
      <c r="G39" s="53" t="s">
        <v>39</v>
      </c>
      <c r="H39" s="42">
        <v>1128.5999999999999</v>
      </c>
      <c r="I39" s="42">
        <v>2026.02</v>
      </c>
      <c r="J39" s="43">
        <v>1128.5999999999999</v>
      </c>
      <c r="K39" s="43">
        <v>1128.5999999999999</v>
      </c>
      <c r="L39" s="43">
        <v>1128.5999999999999</v>
      </c>
      <c r="M39" s="43">
        <v>1125.9000000000001</v>
      </c>
      <c r="N39" s="43">
        <v>1125.9000000000001</v>
      </c>
      <c r="O39" s="43">
        <v>1999.67</v>
      </c>
      <c r="P39" s="43">
        <v>1999.67</v>
      </c>
      <c r="Q39" s="43">
        <v>2026.02</v>
      </c>
      <c r="R39" s="43">
        <v>2026.02</v>
      </c>
      <c r="S39" s="42">
        <f t="shared" si="0"/>
        <v>1013.01</v>
      </c>
      <c r="T39" s="44">
        <f>H39/$H$65</f>
        <v>2.2611668101583981E-3</v>
      </c>
      <c r="U39" s="42">
        <f t="shared" si="1"/>
        <v>985.66063404752265</v>
      </c>
      <c r="V39" s="52">
        <f t="shared" si="2"/>
        <v>27.349365952477342</v>
      </c>
    </row>
    <row r="40" spans="2:23" ht="15" customHeight="1" x14ac:dyDescent="0.2">
      <c r="B40" s="41">
        <v>117</v>
      </c>
      <c r="C40" s="53" t="s">
        <v>370</v>
      </c>
      <c r="D40" s="55" t="s">
        <v>87</v>
      </c>
      <c r="E40" s="53" t="s">
        <v>25</v>
      </c>
      <c r="F40" s="55" t="s">
        <v>88</v>
      </c>
      <c r="G40" s="53" t="s">
        <v>39</v>
      </c>
      <c r="H40" s="42">
        <v>21816.99</v>
      </c>
      <c r="I40" s="42">
        <v>28434.36</v>
      </c>
      <c r="J40" s="43">
        <v>22240.94</v>
      </c>
      <c r="K40" s="43">
        <v>21916.84</v>
      </c>
      <c r="L40" s="43">
        <v>21430.69</v>
      </c>
      <c r="M40" s="43">
        <v>21413.08</v>
      </c>
      <c r="N40" s="43">
        <v>20926.93</v>
      </c>
      <c r="O40" s="43">
        <v>32210.240000000002</v>
      </c>
      <c r="P40" s="43">
        <v>31419.83</v>
      </c>
      <c r="Q40" s="43">
        <v>28887.97</v>
      </c>
      <c r="R40" s="43">
        <v>28434.36</v>
      </c>
      <c r="S40" s="42">
        <f t="shared" si="0"/>
        <v>16105.12</v>
      </c>
      <c r="T40" s="44">
        <f>H40/$H$65</f>
        <v>4.3710662489418455E-2</v>
      </c>
      <c r="U40" s="42">
        <f t="shared" si="1"/>
        <v>19053.826153117545</v>
      </c>
      <c r="V40" s="52">
        <f t="shared" si="2"/>
        <v>-2948.7061531175441</v>
      </c>
    </row>
    <row r="41" spans="2:23" ht="15" customHeight="1" x14ac:dyDescent="0.2">
      <c r="B41" s="41"/>
      <c r="C41" s="53"/>
      <c r="D41" s="55"/>
      <c r="E41" s="53"/>
      <c r="F41" s="55"/>
      <c r="G41" s="53"/>
      <c r="H41" s="42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2"/>
      <c r="T41" s="44"/>
      <c r="U41" s="42"/>
      <c r="V41" s="52"/>
    </row>
    <row r="42" spans="2:23" ht="15" customHeight="1" x14ac:dyDescent="0.2">
      <c r="B42" s="41"/>
      <c r="C42" s="53"/>
      <c r="D42" s="55"/>
      <c r="E42" s="53"/>
      <c r="F42" s="55"/>
      <c r="G42" s="53"/>
      <c r="H42" s="42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2"/>
      <c r="T42" s="44"/>
      <c r="U42" s="42"/>
      <c r="V42" s="52"/>
    </row>
    <row r="43" spans="2:23" s="28" customFormat="1" ht="24" customHeight="1" x14ac:dyDescent="0.25">
      <c r="B43" s="72" t="s">
        <v>20</v>
      </c>
      <c r="C43" s="71" t="s">
        <v>21</v>
      </c>
      <c r="D43" s="71" t="s">
        <v>372</v>
      </c>
      <c r="E43" s="72" t="s">
        <v>22</v>
      </c>
      <c r="F43" s="72" t="s">
        <v>0</v>
      </c>
      <c r="G43" s="72" t="s">
        <v>23</v>
      </c>
      <c r="H43" s="73" t="s">
        <v>396</v>
      </c>
      <c r="I43" s="73" t="s">
        <v>395</v>
      </c>
      <c r="J43" s="74" t="s">
        <v>373</v>
      </c>
      <c r="K43" s="74"/>
      <c r="L43" s="74"/>
      <c r="M43" s="74"/>
      <c r="N43" s="74"/>
      <c r="O43" s="74"/>
      <c r="P43" s="74"/>
      <c r="Q43" s="74"/>
      <c r="R43" s="74"/>
      <c r="S43" s="84" t="s">
        <v>397</v>
      </c>
      <c r="T43" s="86" t="s">
        <v>394</v>
      </c>
      <c r="U43" s="88" t="s">
        <v>130</v>
      </c>
      <c r="V43" s="51"/>
    </row>
    <row r="44" spans="2:23" s="28" customFormat="1" ht="75.75" customHeight="1" x14ac:dyDescent="0.25">
      <c r="B44" s="72"/>
      <c r="C44" s="71"/>
      <c r="D44" s="71"/>
      <c r="E44" s="72"/>
      <c r="F44" s="72"/>
      <c r="G44" s="72"/>
      <c r="H44" s="73"/>
      <c r="I44" s="73"/>
      <c r="J44" s="40" t="s">
        <v>375</v>
      </c>
      <c r="K44" s="40" t="s">
        <v>374</v>
      </c>
      <c r="L44" s="40" t="s">
        <v>393</v>
      </c>
      <c r="M44" s="40" t="s">
        <v>392</v>
      </c>
      <c r="N44" s="40" t="s">
        <v>391</v>
      </c>
      <c r="O44" s="40" t="s">
        <v>390</v>
      </c>
      <c r="P44" s="40" t="s">
        <v>389</v>
      </c>
      <c r="Q44" s="40" t="s">
        <v>388</v>
      </c>
      <c r="R44" s="40" t="s">
        <v>387</v>
      </c>
      <c r="S44" s="85"/>
      <c r="T44" s="87"/>
      <c r="U44" s="89"/>
      <c r="V44" s="51"/>
    </row>
    <row r="45" spans="2:23" ht="15" customHeight="1" x14ac:dyDescent="0.2">
      <c r="B45" s="109">
        <v>14</v>
      </c>
      <c r="C45" s="53" t="s">
        <v>163</v>
      </c>
      <c r="D45" s="55" t="s">
        <v>164</v>
      </c>
      <c r="E45" s="53" t="s">
        <v>43</v>
      </c>
      <c r="F45" s="55" t="s">
        <v>165</v>
      </c>
      <c r="G45" s="53" t="s">
        <v>39</v>
      </c>
      <c r="H45" s="42">
        <v>1266.72</v>
      </c>
      <c r="I45" s="42">
        <v>2443.33</v>
      </c>
      <c r="J45" s="43">
        <v>1266.72</v>
      </c>
      <c r="K45" s="43">
        <v>1266.72</v>
      </c>
      <c r="L45" s="43">
        <v>1266.72</v>
      </c>
      <c r="M45" s="43">
        <v>1269.5</v>
      </c>
      <c r="N45" s="43">
        <v>1269.5</v>
      </c>
      <c r="O45" s="43">
        <v>2545.14</v>
      </c>
      <c r="P45" s="43">
        <v>2545.14</v>
      </c>
      <c r="Q45" s="43">
        <v>2443.33</v>
      </c>
      <c r="R45" s="43">
        <v>2443.33</v>
      </c>
      <c r="S45" s="42">
        <f t="shared" si="0"/>
        <v>1272.57</v>
      </c>
      <c r="T45" s="44">
        <f>H45/'DATO CEM'!$H$139</f>
        <v>1.641629075807619E-3</v>
      </c>
      <c r="U45" s="43">
        <f>U$11*T45</f>
        <v>715.59919792827532</v>
      </c>
      <c r="V45" s="52">
        <f t="shared" si="2"/>
        <v>556.97080207172462</v>
      </c>
      <c r="W45" s="110">
        <f>U45*0.4</f>
        <v>286.23967917131012</v>
      </c>
    </row>
    <row r="46" spans="2:23" ht="15" customHeight="1" x14ac:dyDescent="0.2">
      <c r="B46" s="109">
        <v>16</v>
      </c>
      <c r="C46" s="53" t="s">
        <v>168</v>
      </c>
      <c r="D46" s="55" t="s">
        <v>169</v>
      </c>
      <c r="E46" s="53" t="s">
        <v>170</v>
      </c>
      <c r="F46" s="55" t="s">
        <v>171</v>
      </c>
      <c r="G46" s="53" t="s">
        <v>39</v>
      </c>
      <c r="H46" s="42">
        <v>1303.8499999999999</v>
      </c>
      <c r="I46" s="42">
        <v>8372.2900000000009</v>
      </c>
      <c r="J46" s="43">
        <v>1303.8499999999999</v>
      </c>
      <c r="K46" s="43">
        <v>1303.8499999999999</v>
      </c>
      <c r="L46" s="43">
        <v>1382.47</v>
      </c>
      <c r="M46" s="43">
        <v>1382.49</v>
      </c>
      <c r="N46" s="43">
        <v>1382.49</v>
      </c>
      <c r="O46" s="43">
        <v>2458.9699999999998</v>
      </c>
      <c r="P46" s="43">
        <v>2458.9699999999998</v>
      </c>
      <c r="Q46" s="43">
        <v>8372.2900000000009</v>
      </c>
      <c r="R46" s="43">
        <v>8372.2900000000009</v>
      </c>
      <c r="S46" s="42">
        <f t="shared" si="0"/>
        <v>4186.1450000000004</v>
      </c>
      <c r="T46" s="44">
        <f>H46/'DATO CEM'!$H$139</f>
        <v>1.6897483820353068E-3</v>
      </c>
      <c r="U46" s="43">
        <f t="shared" ref="U46:U60" si="3">U$11*T46</f>
        <v>736.57478702379501</v>
      </c>
      <c r="V46" s="52">
        <f t="shared" si="2"/>
        <v>3449.5702129762053</v>
      </c>
      <c r="W46" s="110">
        <f t="shared" ref="W46:W64" si="4">U46*0.4</f>
        <v>294.62991480951803</v>
      </c>
    </row>
    <row r="47" spans="2:23" ht="15" customHeight="1" x14ac:dyDescent="0.2">
      <c r="B47" s="109">
        <v>23</v>
      </c>
      <c r="C47" s="53" t="s">
        <v>185</v>
      </c>
      <c r="D47" s="55" t="s">
        <v>186</v>
      </c>
      <c r="E47" s="95" t="s">
        <v>28</v>
      </c>
      <c r="F47" s="55" t="s">
        <v>187</v>
      </c>
      <c r="G47" s="53" t="s">
        <v>39</v>
      </c>
      <c r="H47" s="43">
        <v>8641.2199999999993</v>
      </c>
      <c r="I47" s="43">
        <v>14683.77</v>
      </c>
      <c r="J47" s="43">
        <v>8641.2199999999993</v>
      </c>
      <c r="K47" s="43">
        <v>8454.82</v>
      </c>
      <c r="L47" s="43">
        <v>8192.9</v>
      </c>
      <c r="M47" s="43">
        <v>8151.88</v>
      </c>
      <c r="N47" s="43">
        <v>7889.98</v>
      </c>
      <c r="O47" s="43">
        <v>15089.56</v>
      </c>
      <c r="P47" s="43">
        <v>14603.54</v>
      </c>
      <c r="Q47" s="43">
        <v>15193.05</v>
      </c>
      <c r="R47" s="43">
        <v>14683.77</v>
      </c>
      <c r="S47" s="42">
        <f t="shared" si="0"/>
        <v>7596.5249999999996</v>
      </c>
      <c r="T47" s="44">
        <f>H47/'DATO CEM'!$H$139</f>
        <v>1.119874794938922E-2</v>
      </c>
      <c r="U47" s="43">
        <f t="shared" si="3"/>
        <v>4881.6234851599174</v>
      </c>
      <c r="V47" s="52">
        <f t="shared" si="2"/>
        <v>2714.9015148400822</v>
      </c>
      <c r="W47" s="110">
        <f t="shared" si="4"/>
        <v>1952.6493940639671</v>
      </c>
    </row>
    <row r="48" spans="2:23" ht="15" customHeight="1" x14ac:dyDescent="0.2">
      <c r="B48" s="109">
        <v>24</v>
      </c>
      <c r="C48" s="53" t="s">
        <v>188</v>
      </c>
      <c r="D48" s="55" t="s">
        <v>186</v>
      </c>
      <c r="E48" s="96"/>
      <c r="F48" s="55" t="s">
        <v>187</v>
      </c>
      <c r="G48" s="53" t="s">
        <v>39</v>
      </c>
      <c r="H48" s="42">
        <v>2195</v>
      </c>
      <c r="I48" s="42">
        <v>2948.44</v>
      </c>
      <c r="J48" s="43">
        <v>2195</v>
      </c>
      <c r="K48" s="43">
        <v>2125.77</v>
      </c>
      <c r="L48" s="43">
        <v>2056.54</v>
      </c>
      <c r="M48" s="43">
        <v>2055.3000000000002</v>
      </c>
      <c r="N48" s="43">
        <v>1992.92</v>
      </c>
      <c r="O48" s="43">
        <v>3102.07</v>
      </c>
      <c r="P48" s="43">
        <v>3025.26</v>
      </c>
      <c r="Q48" s="43">
        <v>3025.26</v>
      </c>
      <c r="R48" s="43">
        <v>2948.44</v>
      </c>
      <c r="S48" s="42">
        <f t="shared" si="0"/>
        <v>1551.0350000000001</v>
      </c>
      <c r="T48" s="44">
        <f>H48/'DATO CEM'!$H$139</f>
        <v>2.844650610551443E-3</v>
      </c>
      <c r="U48" s="43">
        <f t="shared" si="3"/>
        <v>1240.0058730047399</v>
      </c>
      <c r="V48" s="52">
        <f t="shared" si="2"/>
        <v>311.02912699526019</v>
      </c>
      <c r="W48" s="110">
        <f t="shared" si="4"/>
        <v>496.00234920189598</v>
      </c>
    </row>
    <row r="49" spans="2:23" ht="15" customHeight="1" x14ac:dyDescent="0.2">
      <c r="B49" s="109">
        <v>87</v>
      </c>
      <c r="C49" s="53" t="s">
        <v>311</v>
      </c>
      <c r="D49" s="55" t="s">
        <v>186</v>
      </c>
      <c r="E49" s="97"/>
      <c r="F49" s="55" t="s">
        <v>187</v>
      </c>
      <c r="G49" s="53" t="s">
        <v>39</v>
      </c>
      <c r="H49" s="42">
        <v>885.6</v>
      </c>
      <c r="I49" s="42">
        <v>1862.77</v>
      </c>
      <c r="J49" s="43">
        <v>885.6</v>
      </c>
      <c r="K49" s="43">
        <v>885.6</v>
      </c>
      <c r="L49" s="43">
        <v>885.6</v>
      </c>
      <c r="M49" s="43">
        <v>887.36</v>
      </c>
      <c r="N49" s="43">
        <v>887.36</v>
      </c>
      <c r="O49" s="43">
        <v>1862.77</v>
      </c>
      <c r="P49" s="43">
        <v>1862.77</v>
      </c>
      <c r="Q49" s="43">
        <v>1862.77</v>
      </c>
      <c r="R49" s="43">
        <v>1862.77</v>
      </c>
      <c r="S49" s="42">
        <f t="shared" si="0"/>
        <v>931.38499999999999</v>
      </c>
      <c r="T49" s="44">
        <f>H49/'DATO CEM'!$H$139</f>
        <v>1.1477096039655388E-3</v>
      </c>
      <c r="U49" s="43">
        <f t="shared" si="3"/>
        <v>500.29576361412194</v>
      </c>
      <c r="V49" s="52">
        <f t="shared" si="2"/>
        <v>431.08923638587805</v>
      </c>
      <c r="W49" s="110">
        <f t="shared" si="4"/>
        <v>200.11830544564879</v>
      </c>
    </row>
    <row r="50" spans="2:23" ht="15" customHeight="1" x14ac:dyDescent="0.2">
      <c r="B50" s="109">
        <v>27</v>
      </c>
      <c r="C50" s="53" t="s">
        <v>195</v>
      </c>
      <c r="D50" s="55" t="s">
        <v>118</v>
      </c>
      <c r="E50" s="95" t="s">
        <v>50</v>
      </c>
      <c r="F50" s="55" t="s">
        <v>196</v>
      </c>
      <c r="G50" s="53" t="s">
        <v>39</v>
      </c>
      <c r="H50" s="42">
        <v>15571.58</v>
      </c>
      <c r="I50" s="42">
        <v>17635.759999999998</v>
      </c>
      <c r="J50" s="43">
        <v>15571.58</v>
      </c>
      <c r="K50" s="43">
        <v>15146.19</v>
      </c>
      <c r="L50" s="43">
        <v>14568.75</v>
      </c>
      <c r="M50" s="43">
        <v>14568.85</v>
      </c>
      <c r="N50" s="43">
        <v>14014.99</v>
      </c>
      <c r="O50" s="43">
        <v>19761.650000000001</v>
      </c>
      <c r="P50" s="43">
        <v>19761.650000000001</v>
      </c>
      <c r="Q50" s="43">
        <v>17635.759999999998</v>
      </c>
      <c r="R50" s="43">
        <v>17635.759999999998</v>
      </c>
      <c r="S50" s="42">
        <f t="shared" si="0"/>
        <v>9880.8250000000007</v>
      </c>
      <c r="T50" s="44">
        <f>H50/'DATO CEM'!$H$139</f>
        <v>2.0180275423348808E-2</v>
      </c>
      <c r="U50" s="43">
        <f t="shared" si="3"/>
        <v>8796.7428938328685</v>
      </c>
      <c r="V50" s="52">
        <f t="shared" si="2"/>
        <v>1084.0821061671322</v>
      </c>
      <c r="W50" s="110">
        <f t="shared" si="4"/>
        <v>3518.6971575331477</v>
      </c>
    </row>
    <row r="51" spans="2:23" ht="15" customHeight="1" x14ac:dyDescent="0.2">
      <c r="B51" s="109">
        <v>28</v>
      </c>
      <c r="C51" s="53" t="s">
        <v>197</v>
      </c>
      <c r="D51" s="55" t="s">
        <v>118</v>
      </c>
      <c r="E51" s="97"/>
      <c r="F51" s="55" t="s">
        <v>196</v>
      </c>
      <c r="G51" s="53" t="s">
        <v>39</v>
      </c>
      <c r="H51" s="42">
        <v>1290.5999999999999</v>
      </c>
      <c r="I51" s="42">
        <v>1887.88</v>
      </c>
      <c r="J51" s="43">
        <v>1290.5999999999999</v>
      </c>
      <c r="K51" s="43">
        <v>1290.5999999999999</v>
      </c>
      <c r="L51" s="43">
        <v>1290.5999999999999</v>
      </c>
      <c r="M51" s="43">
        <v>1290.71</v>
      </c>
      <c r="N51" s="43">
        <v>1290.71</v>
      </c>
      <c r="O51" s="43">
        <v>6503.35</v>
      </c>
      <c r="P51" s="43">
        <v>6503.35</v>
      </c>
      <c r="Q51" s="43">
        <v>1887.88</v>
      </c>
      <c r="R51" s="43">
        <v>1887.88</v>
      </c>
      <c r="S51" s="42">
        <f t="shared" si="0"/>
        <v>3251.6750000000002</v>
      </c>
      <c r="T51" s="44">
        <f>H51/'DATO CEM'!$H$139</f>
        <v>1.6725768009009986E-3</v>
      </c>
      <c r="U51" s="43">
        <f t="shared" si="3"/>
        <v>729.08955794984843</v>
      </c>
      <c r="V51" s="52">
        <f t="shared" si="2"/>
        <v>2522.5854420501519</v>
      </c>
      <c r="W51" s="110">
        <f t="shared" si="4"/>
        <v>291.63582317993939</v>
      </c>
    </row>
    <row r="52" spans="2:23" ht="15" customHeight="1" x14ac:dyDescent="0.2">
      <c r="B52" s="109">
        <v>30</v>
      </c>
      <c r="C52" s="53" t="s">
        <v>199</v>
      </c>
      <c r="D52" s="55" t="s">
        <v>200</v>
      </c>
      <c r="E52" s="53" t="s">
        <v>51</v>
      </c>
      <c r="F52" s="55" t="s">
        <v>201</v>
      </c>
      <c r="G52" s="53" t="s">
        <v>39</v>
      </c>
      <c r="H52" s="42">
        <v>1074.5999999999999</v>
      </c>
      <c r="I52" s="42">
        <v>5218.57</v>
      </c>
      <c r="J52" s="43">
        <v>1074.5999999999999</v>
      </c>
      <c r="K52" s="43">
        <v>1074.5999999999999</v>
      </c>
      <c r="L52" s="43">
        <v>1074.5999999999999</v>
      </c>
      <c r="M52" s="43">
        <v>1073.71</v>
      </c>
      <c r="N52" s="43">
        <v>1073.71</v>
      </c>
      <c r="O52" s="43">
        <v>5406.33</v>
      </c>
      <c r="P52" s="43">
        <v>5406.33</v>
      </c>
      <c r="Q52" s="43">
        <v>5218.57</v>
      </c>
      <c r="R52" s="43">
        <v>5218.57</v>
      </c>
      <c r="S52" s="42">
        <f t="shared" si="0"/>
        <v>2703.165</v>
      </c>
      <c r="T52" s="44">
        <f>H52/'DATO CEM'!$H$139</f>
        <v>1.3926476292020866E-3</v>
      </c>
      <c r="U52" s="43">
        <f t="shared" si="3"/>
        <v>607.06620097079428</v>
      </c>
      <c r="V52" s="52">
        <f t="shared" si="2"/>
        <v>2096.0987990292056</v>
      </c>
      <c r="W52" s="110">
        <f t="shared" si="4"/>
        <v>242.82648038831772</v>
      </c>
    </row>
    <row r="53" spans="2:23" ht="15" customHeight="1" x14ac:dyDescent="0.2">
      <c r="B53" s="109">
        <v>49</v>
      </c>
      <c r="C53" s="53" t="s">
        <v>235</v>
      </c>
      <c r="D53" s="55" t="s">
        <v>236</v>
      </c>
      <c r="E53" s="53" t="s">
        <v>57</v>
      </c>
      <c r="F53" s="55" t="s">
        <v>237</v>
      </c>
      <c r="G53" s="53" t="s">
        <v>39</v>
      </c>
      <c r="H53" s="42">
        <v>1227.5999999999999</v>
      </c>
      <c r="I53" s="42">
        <v>8983.25</v>
      </c>
      <c r="J53" s="43">
        <v>1227.5999999999999</v>
      </c>
      <c r="K53" s="43">
        <v>1227.5999999999999</v>
      </c>
      <c r="L53" s="43">
        <v>1227.5999999999999</v>
      </c>
      <c r="M53" s="43">
        <v>1227.97</v>
      </c>
      <c r="N53" s="43">
        <v>1227.97</v>
      </c>
      <c r="O53" s="43">
        <v>9388.69</v>
      </c>
      <c r="P53" s="43">
        <v>9388.69</v>
      </c>
      <c r="Q53" s="43">
        <v>8983.25</v>
      </c>
      <c r="R53" s="43">
        <v>8983.25</v>
      </c>
      <c r="S53" s="42">
        <f t="shared" si="0"/>
        <v>4694.3450000000003</v>
      </c>
      <c r="T53" s="44">
        <f>H53/'DATO CEM'!$H$139</f>
        <v>1.5909307924888158E-3</v>
      </c>
      <c r="U53" s="43">
        <f t="shared" si="3"/>
        <v>693.4994121642909</v>
      </c>
      <c r="V53" s="52">
        <f t="shared" si="2"/>
        <v>4000.8455878357095</v>
      </c>
      <c r="W53" s="110">
        <f t="shared" si="4"/>
        <v>277.39976486571635</v>
      </c>
    </row>
    <row r="54" spans="2:23" ht="15" customHeight="1" x14ac:dyDescent="0.2">
      <c r="B54" s="109">
        <v>60</v>
      </c>
      <c r="C54" s="46" t="s">
        <v>254</v>
      </c>
      <c r="D54" s="47" t="s">
        <v>255</v>
      </c>
      <c r="E54" s="101" t="s">
        <v>62</v>
      </c>
      <c r="F54" s="47" t="s">
        <v>256</v>
      </c>
      <c r="G54" s="46" t="s">
        <v>39</v>
      </c>
      <c r="H54" s="49">
        <v>5553.14</v>
      </c>
      <c r="I54" s="49">
        <v>2094.1799999999998</v>
      </c>
      <c r="J54" s="59">
        <v>5553.14</v>
      </c>
      <c r="K54" s="59">
        <v>5254.53</v>
      </c>
      <c r="L54" s="59">
        <v>4955.93</v>
      </c>
      <c r="M54" s="59">
        <v>4921.9399999999996</v>
      </c>
      <c r="N54" s="59">
        <v>4697.99</v>
      </c>
      <c r="O54" s="59">
        <v>2094.1799999999998</v>
      </c>
      <c r="P54" s="59">
        <v>2094.1799999999998</v>
      </c>
      <c r="Q54" s="59">
        <v>2094.1799999999998</v>
      </c>
      <c r="R54" s="59">
        <v>2094.1799999999998</v>
      </c>
      <c r="S54" s="49">
        <f t="shared" si="0"/>
        <v>2776.57</v>
      </c>
      <c r="T54" s="44">
        <f>H54/'DATO CEM'!$H$139</f>
        <v>7.1966938913337764E-3</v>
      </c>
      <c r="U54" s="59">
        <f t="shared" si="3"/>
        <v>3137.0962248827068</v>
      </c>
      <c r="V54" s="52">
        <f t="shared" si="2"/>
        <v>-360.52622488270663</v>
      </c>
      <c r="W54" s="110">
        <f t="shared" si="4"/>
        <v>1254.8384899530829</v>
      </c>
    </row>
    <row r="55" spans="2:23" ht="15" customHeight="1" x14ac:dyDescent="0.2">
      <c r="B55" s="109">
        <v>72</v>
      </c>
      <c r="C55" s="53" t="s">
        <v>281</v>
      </c>
      <c r="D55" s="55" t="s">
        <v>255</v>
      </c>
      <c r="E55" s="102"/>
      <c r="F55" s="55" t="s">
        <v>256</v>
      </c>
      <c r="G55" s="53" t="s">
        <v>39</v>
      </c>
      <c r="H55" s="42">
        <v>1171.8</v>
      </c>
      <c r="I55" s="42">
        <v>2026.62</v>
      </c>
      <c r="J55" s="43">
        <v>1171.8</v>
      </c>
      <c r="K55" s="43">
        <v>1171.8</v>
      </c>
      <c r="L55" s="43">
        <v>1171.8</v>
      </c>
      <c r="M55" s="43">
        <v>1171.32</v>
      </c>
      <c r="N55" s="43">
        <v>1171.32</v>
      </c>
      <c r="O55" s="43">
        <v>2026.62</v>
      </c>
      <c r="P55" s="43">
        <v>2026.62</v>
      </c>
      <c r="Q55" s="43">
        <v>2026.62</v>
      </c>
      <c r="R55" s="43">
        <v>2026.62</v>
      </c>
      <c r="S55" s="42">
        <f t="shared" si="0"/>
        <v>1013.31</v>
      </c>
      <c r="T55" s="44">
        <f>H55/'DATO CEM'!$H$139</f>
        <v>1.5186157564665971E-3</v>
      </c>
      <c r="U55" s="43">
        <f t="shared" si="3"/>
        <v>661.97671161136873</v>
      </c>
      <c r="V55" s="52">
        <f t="shared" si="2"/>
        <v>351.33328838863122</v>
      </c>
      <c r="W55" s="110">
        <f t="shared" si="4"/>
        <v>264.79068464454753</v>
      </c>
    </row>
    <row r="56" spans="2:23" ht="15" customHeight="1" x14ac:dyDescent="0.2">
      <c r="B56" s="109">
        <v>73</v>
      </c>
      <c r="C56" s="53" t="s">
        <v>282</v>
      </c>
      <c r="D56" s="55" t="s">
        <v>255</v>
      </c>
      <c r="E56" s="103"/>
      <c r="F56" s="55" t="s">
        <v>256</v>
      </c>
      <c r="G56" s="53" t="s">
        <v>39</v>
      </c>
      <c r="H56" s="42">
        <v>1085.4000000000001</v>
      </c>
      <c r="I56" s="42">
        <v>2047.1</v>
      </c>
      <c r="J56" s="43">
        <v>1085.4000000000001</v>
      </c>
      <c r="K56" s="43">
        <v>1085.4000000000001</v>
      </c>
      <c r="L56" s="43">
        <v>1085.4000000000001</v>
      </c>
      <c r="M56" s="43">
        <v>1084.55</v>
      </c>
      <c r="N56" s="43">
        <v>1084.55</v>
      </c>
      <c r="O56" s="43">
        <v>2047.1</v>
      </c>
      <c r="P56" s="43">
        <v>2047.1</v>
      </c>
      <c r="Q56" s="43">
        <v>2047.1</v>
      </c>
      <c r="R56" s="43">
        <v>2047.1</v>
      </c>
      <c r="S56" s="42">
        <f t="shared" si="0"/>
        <v>1023.55</v>
      </c>
      <c r="T56" s="44">
        <f>H56/'DATO CEM'!$H$139</f>
        <v>1.4066440877870325E-3</v>
      </c>
      <c r="U56" s="43">
        <f t="shared" si="3"/>
        <v>613.16736881974714</v>
      </c>
      <c r="V56" s="52">
        <f t="shared" si="2"/>
        <v>410.38263118025282</v>
      </c>
      <c r="W56" s="110">
        <f t="shared" si="4"/>
        <v>245.26694752789888</v>
      </c>
    </row>
    <row r="57" spans="2:23" ht="15" customHeight="1" x14ac:dyDescent="0.2">
      <c r="B57" s="109">
        <v>68</v>
      </c>
      <c r="C57" s="53" t="s">
        <v>270</v>
      </c>
      <c r="D57" s="55" t="s">
        <v>271</v>
      </c>
      <c r="E57" s="53" t="s">
        <v>44</v>
      </c>
      <c r="F57" s="55" t="s">
        <v>272</v>
      </c>
      <c r="G57" s="53" t="s">
        <v>39</v>
      </c>
      <c r="H57" s="42">
        <v>1450.8</v>
      </c>
      <c r="I57" s="42">
        <v>26653.22</v>
      </c>
      <c r="J57" s="43">
        <v>1450.8</v>
      </c>
      <c r="K57" s="43">
        <v>1450.8</v>
      </c>
      <c r="L57" s="43">
        <v>1450.8</v>
      </c>
      <c r="M57" s="43">
        <v>1449.71</v>
      </c>
      <c r="N57" s="43">
        <v>1449.71</v>
      </c>
      <c r="O57" s="43">
        <v>2367.4699999999998</v>
      </c>
      <c r="P57" s="43">
        <v>2367.4699999999998</v>
      </c>
      <c r="Q57" s="43">
        <v>26653.22</v>
      </c>
      <c r="R57" s="43">
        <v>26653.22</v>
      </c>
      <c r="S57" s="42">
        <f t="shared" ref="S57:S64" si="5">MAX(J57:R57)*50%</f>
        <v>13326.61</v>
      </c>
      <c r="T57" s="44">
        <f>H57/'DATO CEM'!$H$139</f>
        <v>1.8801909365776916E-3</v>
      </c>
      <c r="U57" s="43">
        <f t="shared" si="3"/>
        <v>819.59021437598028</v>
      </c>
      <c r="V57" s="52">
        <f t="shared" ref="V57:V64" si="6">S57-U57</f>
        <v>12507.019785624021</v>
      </c>
      <c r="W57" s="110">
        <f t="shared" si="4"/>
        <v>327.83608575039216</v>
      </c>
    </row>
    <row r="58" spans="2:23" ht="15" customHeight="1" x14ac:dyDescent="0.2">
      <c r="B58" s="109">
        <v>76</v>
      </c>
      <c r="C58" s="53" t="s">
        <v>287</v>
      </c>
      <c r="D58" s="55" t="s">
        <v>129</v>
      </c>
      <c r="E58" s="95" t="s">
        <v>66</v>
      </c>
      <c r="F58" s="55" t="s">
        <v>288</v>
      </c>
      <c r="G58" s="53" t="s">
        <v>39</v>
      </c>
      <c r="H58" s="42">
        <v>1220.4000000000001</v>
      </c>
      <c r="I58" s="42">
        <v>1999.67</v>
      </c>
      <c r="J58" s="43">
        <v>1220.4000000000001</v>
      </c>
      <c r="K58" s="43">
        <v>1220.4000000000001</v>
      </c>
      <c r="L58" s="43">
        <v>1220.4000000000001</v>
      </c>
      <c r="M58" s="43">
        <v>1222.25</v>
      </c>
      <c r="N58" s="43">
        <v>1222.25</v>
      </c>
      <c r="O58" s="43">
        <v>1999.67</v>
      </c>
      <c r="P58" s="43">
        <v>1999.67</v>
      </c>
      <c r="Q58" s="43">
        <v>1999.67</v>
      </c>
      <c r="R58" s="43">
        <v>1999.67</v>
      </c>
      <c r="S58" s="42">
        <f t="shared" si="5"/>
        <v>999.83500000000004</v>
      </c>
      <c r="T58" s="44">
        <f>H58/'DATO CEM'!$H$139</f>
        <v>1.5815998200988525E-3</v>
      </c>
      <c r="U58" s="43">
        <f t="shared" si="3"/>
        <v>689.43196693165589</v>
      </c>
      <c r="V58" s="52">
        <f t="shared" si="6"/>
        <v>310.40303306834414</v>
      </c>
      <c r="W58" s="110">
        <f t="shared" si="4"/>
        <v>275.77278677266236</v>
      </c>
    </row>
    <row r="59" spans="2:23" ht="15" customHeight="1" x14ac:dyDescent="0.2">
      <c r="B59" s="109">
        <v>77</v>
      </c>
      <c r="C59" s="46" t="s">
        <v>289</v>
      </c>
      <c r="D59" s="47" t="s">
        <v>129</v>
      </c>
      <c r="E59" s="96"/>
      <c r="F59" s="47" t="s">
        <v>288</v>
      </c>
      <c r="G59" s="46" t="s">
        <v>39</v>
      </c>
      <c r="H59" s="49">
        <v>13732.07</v>
      </c>
      <c r="I59" s="49">
        <v>11453.73</v>
      </c>
      <c r="J59" s="59">
        <v>13732.07</v>
      </c>
      <c r="K59" s="59">
        <v>13240.32</v>
      </c>
      <c r="L59" s="59">
        <v>12748.57</v>
      </c>
      <c r="M59" s="59">
        <v>12713.35</v>
      </c>
      <c r="N59" s="59">
        <v>12385.52</v>
      </c>
      <c r="O59" s="59">
        <v>12044.61</v>
      </c>
      <c r="P59" s="59">
        <v>11749.17</v>
      </c>
      <c r="Q59" s="59">
        <v>11749.19</v>
      </c>
      <c r="R59" s="59">
        <v>11453.73</v>
      </c>
      <c r="S59" s="49">
        <f t="shared" si="5"/>
        <v>6866.0349999999999</v>
      </c>
      <c r="T59" s="44">
        <f>H59/'DATO CEM'!$H$139</f>
        <v>1.7796328614867948E-2</v>
      </c>
      <c r="U59" s="59">
        <f t="shared" si="3"/>
        <v>7757.5614799599989</v>
      </c>
      <c r="V59" s="52">
        <f t="shared" si="6"/>
        <v>-891.52647995999905</v>
      </c>
      <c r="W59" s="110">
        <f t="shared" si="4"/>
        <v>3103.0245919839999</v>
      </c>
    </row>
    <row r="60" spans="2:23" ht="15" customHeight="1" x14ac:dyDescent="0.2">
      <c r="B60" s="109">
        <v>78</v>
      </c>
      <c r="C60" s="46" t="s">
        <v>290</v>
      </c>
      <c r="D60" s="47" t="s">
        <v>129</v>
      </c>
      <c r="E60" s="97"/>
      <c r="F60" s="47" t="s">
        <v>288</v>
      </c>
      <c r="G60" s="46" t="s">
        <v>39</v>
      </c>
      <c r="H60" s="49">
        <v>8511.44</v>
      </c>
      <c r="I60" s="49">
        <v>8489.52</v>
      </c>
      <c r="J60" s="59">
        <v>8511.44</v>
      </c>
      <c r="K60" s="59">
        <v>8276.5</v>
      </c>
      <c r="L60" s="59">
        <v>8041.57</v>
      </c>
      <c r="M60" s="59">
        <v>8000.55</v>
      </c>
      <c r="N60" s="59">
        <v>7765.61</v>
      </c>
      <c r="O60" s="59">
        <v>8899.31</v>
      </c>
      <c r="P60" s="59">
        <v>8735.39</v>
      </c>
      <c r="Q60" s="59">
        <v>8735.39</v>
      </c>
      <c r="R60" s="59">
        <v>8489.52</v>
      </c>
      <c r="S60" s="49">
        <f t="shared" si="5"/>
        <v>4449.6549999999997</v>
      </c>
      <c r="T60" s="44">
        <f>H60/'DATO CEM'!$H$139</f>
        <v>1.1030557172060125E-2</v>
      </c>
      <c r="U60" s="59">
        <f t="shared" si="3"/>
        <v>4808.3077848416697</v>
      </c>
      <c r="V60" s="52">
        <f t="shared" si="6"/>
        <v>-358.65278484166993</v>
      </c>
      <c r="W60" s="110">
        <f t="shared" si="4"/>
        <v>1923.3231139366681</v>
      </c>
    </row>
    <row r="61" spans="2:23" ht="15" customHeight="1" x14ac:dyDescent="0.2">
      <c r="B61" s="109">
        <v>79</v>
      </c>
      <c r="C61" s="53" t="s">
        <v>291</v>
      </c>
      <c r="D61" s="55" t="s">
        <v>292</v>
      </c>
      <c r="E61" s="95" t="s">
        <v>67</v>
      </c>
      <c r="F61" s="55" t="s">
        <v>293</v>
      </c>
      <c r="G61" s="53" t="s">
        <v>39</v>
      </c>
      <c r="H61" s="42">
        <v>5043.04</v>
      </c>
      <c r="I61" s="42">
        <v>5972.08</v>
      </c>
      <c r="J61" s="43">
        <v>5043.04</v>
      </c>
      <c r="K61" s="43">
        <v>4770</v>
      </c>
      <c r="L61" s="43">
        <v>4496.95</v>
      </c>
      <c r="M61" s="43">
        <v>4498.8</v>
      </c>
      <c r="N61" s="43">
        <v>4280.3599999999997</v>
      </c>
      <c r="O61" s="43">
        <v>6492.16</v>
      </c>
      <c r="P61" s="43">
        <v>6230.98</v>
      </c>
      <c r="Q61" s="43">
        <v>6238.81</v>
      </c>
      <c r="R61" s="43">
        <v>5972.08</v>
      </c>
      <c r="S61" s="42">
        <f t="shared" si="5"/>
        <v>3246.08</v>
      </c>
      <c r="T61" s="44">
        <f>H61/'DATO CEM'!$H$139</f>
        <v>6.5356204168725961E-3</v>
      </c>
      <c r="U61" s="43">
        <f t="shared" ref="U61:U64" si="7">U$11*T61</f>
        <v>2848.929028609487</v>
      </c>
      <c r="V61" s="52">
        <f t="shared" si="6"/>
        <v>397.15097139051295</v>
      </c>
      <c r="W61" s="110">
        <f t="shared" si="4"/>
        <v>1139.5716114437948</v>
      </c>
    </row>
    <row r="62" spans="2:23" ht="15" customHeight="1" x14ac:dyDescent="0.2">
      <c r="B62" s="109">
        <v>112</v>
      </c>
      <c r="C62" s="53" t="s">
        <v>359</v>
      </c>
      <c r="D62" s="55" t="s">
        <v>292</v>
      </c>
      <c r="E62" s="97"/>
      <c r="F62" s="55" t="s">
        <v>293</v>
      </c>
      <c r="G62" s="53" t="s">
        <v>39</v>
      </c>
      <c r="H62" s="42">
        <v>1333.62</v>
      </c>
      <c r="I62" s="42">
        <v>10024.6</v>
      </c>
      <c r="J62" s="43">
        <v>1333.62</v>
      </c>
      <c r="K62" s="43">
        <v>1333.62</v>
      </c>
      <c r="L62" s="43">
        <v>1333.62</v>
      </c>
      <c r="M62" s="43">
        <v>1333.73</v>
      </c>
      <c r="N62" s="43">
        <v>1333.73</v>
      </c>
      <c r="O62" s="43">
        <v>19768.54</v>
      </c>
      <c r="P62" s="43">
        <v>19768.54</v>
      </c>
      <c r="Q62" s="43">
        <v>10024.6</v>
      </c>
      <c r="R62" s="43">
        <v>10024.6</v>
      </c>
      <c r="S62" s="42">
        <f t="shared" si="5"/>
        <v>9884.27</v>
      </c>
      <c r="T62" s="44">
        <f>H62/'DATO CEM'!$H$139</f>
        <v>1.7283293609310318E-3</v>
      </c>
      <c r="U62" s="43">
        <f t="shared" si="7"/>
        <v>753.39254321484339</v>
      </c>
      <c r="V62" s="52">
        <f t="shared" si="6"/>
        <v>9130.8774567851578</v>
      </c>
      <c r="W62" s="110">
        <f t="shared" si="4"/>
        <v>301.35701728593739</v>
      </c>
    </row>
    <row r="63" spans="2:23" ht="15" customHeight="1" x14ac:dyDescent="0.2">
      <c r="B63" s="109">
        <v>110</v>
      </c>
      <c r="C63" s="46" t="s">
        <v>356</v>
      </c>
      <c r="D63" s="47" t="s">
        <v>126</v>
      </c>
      <c r="E63" s="46" t="s">
        <v>82</v>
      </c>
      <c r="F63" s="47" t="s">
        <v>357</v>
      </c>
      <c r="G63" s="46" t="s">
        <v>39</v>
      </c>
      <c r="H63" s="49">
        <v>3485.51</v>
      </c>
      <c r="I63" s="49">
        <v>1666.39</v>
      </c>
      <c r="J63" s="59">
        <v>3485.51</v>
      </c>
      <c r="K63" s="59">
        <v>3323.71</v>
      </c>
      <c r="L63" s="59">
        <v>3161.92</v>
      </c>
      <c r="M63" s="59">
        <v>3163.77</v>
      </c>
      <c r="N63" s="59">
        <v>3042.42</v>
      </c>
      <c r="O63" s="59">
        <v>1666.39</v>
      </c>
      <c r="P63" s="59">
        <v>1666.39</v>
      </c>
      <c r="Q63" s="59">
        <v>1666.39</v>
      </c>
      <c r="R63" s="59">
        <v>1666.39</v>
      </c>
      <c r="S63" s="49">
        <f t="shared" si="5"/>
        <v>1742.7550000000001</v>
      </c>
      <c r="T63" s="44">
        <f>H63/'DATO CEM'!$H$139</f>
        <v>4.5171107742975674E-3</v>
      </c>
      <c r="U63" s="59">
        <f t="shared" si="7"/>
        <v>1969.0445878891808</v>
      </c>
      <c r="V63" s="52">
        <f t="shared" si="6"/>
        <v>-226.28958788918067</v>
      </c>
      <c r="W63" s="110">
        <f t="shared" si="4"/>
        <v>787.61783515567231</v>
      </c>
    </row>
    <row r="64" spans="2:23" ht="15" customHeight="1" x14ac:dyDescent="0.2">
      <c r="B64" s="109">
        <v>111</v>
      </c>
      <c r="C64" s="53" t="s">
        <v>358</v>
      </c>
      <c r="D64" s="55" t="s">
        <v>4</v>
      </c>
      <c r="E64" s="53" t="s">
        <v>5</v>
      </c>
      <c r="F64" s="55" t="s">
        <v>6</v>
      </c>
      <c r="G64" s="53" t="s">
        <v>39</v>
      </c>
      <c r="H64" s="42">
        <v>1366.2</v>
      </c>
      <c r="I64" s="42">
        <v>1683.22</v>
      </c>
      <c r="J64" s="43">
        <v>1366.2</v>
      </c>
      <c r="K64" s="43">
        <v>1366.2</v>
      </c>
      <c r="L64" s="43">
        <v>1366.2</v>
      </c>
      <c r="M64" s="43">
        <v>1364.73</v>
      </c>
      <c r="N64" s="43">
        <v>1364.73</v>
      </c>
      <c r="O64" s="43">
        <v>1683.22</v>
      </c>
      <c r="P64" s="43">
        <v>1683.22</v>
      </c>
      <c r="Q64" s="43">
        <v>1683.22</v>
      </c>
      <c r="R64" s="43">
        <v>1683.22</v>
      </c>
      <c r="S64" s="42">
        <f t="shared" si="5"/>
        <v>841.61</v>
      </c>
      <c r="T64" s="44">
        <f>H64/'DATO CEM'!$H$139</f>
        <v>1.7705520109956179E-3</v>
      </c>
      <c r="U64" s="43">
        <f t="shared" si="7"/>
        <v>771.79773289251739</v>
      </c>
      <c r="V64" s="52">
        <f t="shared" si="6"/>
        <v>69.812267107482626</v>
      </c>
      <c r="W64" s="110">
        <f t="shared" si="4"/>
        <v>308.71909315700697</v>
      </c>
    </row>
    <row r="65" spans="2:23" x14ac:dyDescent="0.2">
      <c r="B65" s="8"/>
      <c r="C65" s="9"/>
      <c r="E65" s="2"/>
      <c r="F65" s="8"/>
      <c r="G65" s="4"/>
      <c r="H65" s="25">
        <f>SUM(H20:H64)</f>
        <v>499122.83999999979</v>
      </c>
      <c r="I65" s="25">
        <f>SUM(I20:I64)</f>
        <v>858199.23999999987</v>
      </c>
      <c r="J65" s="25">
        <f>SUM(J20:J64)</f>
        <v>526664.09999999974</v>
      </c>
      <c r="K65" s="25">
        <f>SUM(K20:K64)</f>
        <v>516947.33</v>
      </c>
      <c r="L65" s="25">
        <f>SUM(L20:L64)</f>
        <v>507764.9599999999</v>
      </c>
      <c r="M65" s="25">
        <f>SUM(M20:M64)</f>
        <v>501502.68</v>
      </c>
      <c r="N65" s="25">
        <f>SUM(N20:N64)</f>
        <v>558038.53999999992</v>
      </c>
      <c r="O65" s="25">
        <f>SUM(O20:O64)</f>
        <v>912103.58000000019</v>
      </c>
      <c r="P65" s="25">
        <f>SUM(P20:P64)</f>
        <v>904453.94999999984</v>
      </c>
      <c r="Q65" s="25">
        <f>SUM(Q20:Q64)</f>
        <v>916200.24</v>
      </c>
      <c r="R65" s="25">
        <f>SUM(R20:R64)</f>
        <v>858199.23999999987</v>
      </c>
      <c r="S65" s="25">
        <f>SUM(S20:S64)</f>
        <v>498674.09</v>
      </c>
      <c r="T65" s="10">
        <f>SUM(T20:T64)</f>
        <v>0.9452286973023809</v>
      </c>
      <c r="U65" s="105">
        <f>SUM(U45:U64)</f>
        <v>43730.792815677822</v>
      </c>
      <c r="W65" s="110">
        <f>SUM(W45:W64)</f>
        <v>17492.317126271126</v>
      </c>
    </row>
    <row r="66" spans="2:23" x14ac:dyDescent="0.2">
      <c r="B66" s="8"/>
      <c r="C66" s="9"/>
      <c r="E66" s="2"/>
      <c r="F66" s="8"/>
      <c r="G66" s="4"/>
      <c r="H66" s="25"/>
      <c r="I66" s="25"/>
      <c r="S66" s="25"/>
      <c r="T66" s="10"/>
      <c r="U66" s="31"/>
    </row>
    <row r="69" spans="2:23" ht="15" customHeight="1" x14ac:dyDescent="0.2">
      <c r="C69" s="75" t="s">
        <v>114</v>
      </c>
      <c r="D69" s="76"/>
      <c r="E69" s="16"/>
      <c r="G69" s="61" t="s">
        <v>115</v>
      </c>
      <c r="H69" s="62"/>
      <c r="I69" s="63"/>
      <c r="J69" s="36"/>
      <c r="K69" s="36"/>
      <c r="L69" s="36"/>
      <c r="M69" s="36"/>
      <c r="N69" s="36"/>
      <c r="O69" s="36"/>
      <c r="P69" s="36"/>
      <c r="Q69" s="36"/>
      <c r="R69" s="36"/>
      <c r="S69" s="21"/>
      <c r="T69" s="21"/>
      <c r="U69" s="32"/>
    </row>
    <row r="70" spans="2:23" x14ac:dyDescent="0.2">
      <c r="C70" s="11"/>
      <c r="D70" s="18"/>
      <c r="E70" s="17"/>
      <c r="G70" s="20"/>
      <c r="H70" s="26"/>
      <c r="I70" s="39"/>
      <c r="J70" s="37"/>
      <c r="K70" s="37"/>
      <c r="L70" s="37"/>
      <c r="M70" s="37"/>
      <c r="N70" s="37"/>
      <c r="O70" s="37"/>
      <c r="P70" s="37"/>
      <c r="Q70" s="37"/>
      <c r="R70" s="37"/>
      <c r="S70" s="26"/>
      <c r="T70" s="22"/>
      <c r="U70" s="32"/>
    </row>
    <row r="71" spans="2:23" s="50" customFormat="1" x14ac:dyDescent="0.2">
      <c r="B71" s="6"/>
      <c r="C71" s="11"/>
      <c r="D71" s="18"/>
      <c r="E71" s="17"/>
      <c r="F71" s="6"/>
      <c r="G71" s="20"/>
      <c r="H71" s="26"/>
      <c r="I71" s="39"/>
      <c r="J71" s="37"/>
      <c r="K71" s="37"/>
      <c r="L71" s="37"/>
      <c r="M71" s="37"/>
      <c r="N71" s="37"/>
      <c r="O71" s="37"/>
      <c r="P71" s="37"/>
      <c r="Q71" s="37"/>
      <c r="R71" s="37"/>
      <c r="S71" s="26"/>
      <c r="T71" s="22"/>
      <c r="U71" s="32"/>
      <c r="W71" s="3"/>
    </row>
    <row r="72" spans="2:23" s="50" customFormat="1" x14ac:dyDescent="0.2">
      <c r="B72" s="6"/>
      <c r="C72" s="11"/>
      <c r="D72" s="18"/>
      <c r="E72" s="17"/>
      <c r="F72" s="6"/>
      <c r="G72" s="20"/>
      <c r="H72" s="26"/>
      <c r="I72" s="39"/>
      <c r="J72" s="37"/>
      <c r="K72" s="37"/>
      <c r="L72" s="37"/>
      <c r="M72" s="37"/>
      <c r="N72" s="37"/>
      <c r="O72" s="37"/>
      <c r="P72" s="37"/>
      <c r="Q72" s="37"/>
      <c r="R72" s="37"/>
      <c r="S72" s="26"/>
      <c r="T72" s="22"/>
      <c r="U72" s="32"/>
      <c r="W72" s="3"/>
    </row>
    <row r="73" spans="2:23" s="50" customFormat="1" x14ac:dyDescent="0.2">
      <c r="B73" s="6"/>
      <c r="C73" s="11"/>
      <c r="D73" s="18"/>
      <c r="E73" s="17"/>
      <c r="F73" s="6"/>
      <c r="G73" s="20"/>
      <c r="H73" s="26"/>
      <c r="I73" s="39"/>
      <c r="J73" s="37"/>
      <c r="K73" s="37"/>
      <c r="L73" s="37"/>
      <c r="M73" s="37"/>
      <c r="N73" s="37"/>
      <c r="O73" s="37"/>
      <c r="P73" s="37"/>
      <c r="Q73" s="37"/>
      <c r="R73" s="37"/>
      <c r="S73" s="26"/>
      <c r="T73" s="22"/>
      <c r="U73" s="32"/>
      <c r="W73" s="3"/>
    </row>
    <row r="74" spans="2:23" s="50" customFormat="1" x14ac:dyDescent="0.2">
      <c r="B74" s="6"/>
      <c r="C74" s="11"/>
      <c r="D74" s="18"/>
      <c r="E74" s="17"/>
      <c r="F74" s="6"/>
      <c r="G74" s="20"/>
      <c r="H74" s="26"/>
      <c r="I74" s="39"/>
      <c r="J74" s="37"/>
      <c r="K74" s="37"/>
      <c r="L74" s="37"/>
      <c r="M74" s="37"/>
      <c r="N74" s="37"/>
      <c r="O74" s="37"/>
      <c r="P74" s="37"/>
      <c r="Q74" s="37"/>
      <c r="R74" s="37"/>
      <c r="S74" s="26"/>
      <c r="T74" s="22"/>
      <c r="U74" s="32"/>
      <c r="W74" s="3"/>
    </row>
    <row r="75" spans="2:23" s="50" customFormat="1" x14ac:dyDescent="0.2">
      <c r="B75" s="6"/>
      <c r="C75" s="12"/>
      <c r="D75" s="19"/>
      <c r="E75" s="16"/>
      <c r="F75" s="6"/>
      <c r="G75" s="20"/>
      <c r="H75" s="26"/>
      <c r="I75" s="39"/>
      <c r="J75" s="37"/>
      <c r="K75" s="37"/>
      <c r="L75" s="37"/>
      <c r="M75" s="37"/>
      <c r="N75" s="37"/>
      <c r="O75" s="37"/>
      <c r="P75" s="37"/>
      <c r="Q75" s="37"/>
      <c r="R75" s="37"/>
      <c r="S75" s="26"/>
      <c r="T75" s="22"/>
      <c r="U75" s="32"/>
      <c r="W75" s="3"/>
    </row>
    <row r="76" spans="2:23" s="50" customFormat="1" ht="22.5" customHeight="1" x14ac:dyDescent="0.2">
      <c r="B76" s="6"/>
      <c r="C76" s="77" t="s">
        <v>380</v>
      </c>
      <c r="D76" s="78"/>
      <c r="E76" s="16"/>
      <c r="F76" s="6"/>
      <c r="G76" s="64" t="s">
        <v>116</v>
      </c>
      <c r="H76" s="65"/>
      <c r="I76" s="66"/>
      <c r="J76" s="38"/>
      <c r="K76" s="38"/>
      <c r="L76" s="38"/>
      <c r="M76" s="38"/>
      <c r="N76" s="38"/>
      <c r="O76" s="38"/>
      <c r="P76" s="38"/>
      <c r="Q76" s="38"/>
      <c r="R76" s="38"/>
      <c r="S76" s="14"/>
      <c r="T76" s="14"/>
      <c r="U76" s="32"/>
      <c r="W76" s="3"/>
    </row>
    <row r="77" spans="2:23" s="50" customFormat="1" x14ac:dyDescent="0.2">
      <c r="B77" s="6"/>
      <c r="C77" s="7"/>
      <c r="D77" s="13"/>
      <c r="E77" s="1"/>
      <c r="F77" s="6"/>
      <c r="G77" s="5"/>
      <c r="H77" s="26"/>
      <c r="I77" s="26"/>
      <c r="J77" s="37"/>
      <c r="K77" s="37"/>
      <c r="L77" s="37"/>
      <c r="M77" s="37"/>
      <c r="N77" s="37"/>
      <c r="O77" s="37"/>
      <c r="P77" s="37"/>
      <c r="Q77" s="37"/>
      <c r="R77" s="37"/>
      <c r="S77" s="26"/>
      <c r="T77" s="22"/>
      <c r="U77" s="32"/>
      <c r="W77" s="3"/>
    </row>
  </sheetData>
  <mergeCells count="47">
    <mergeCell ref="G69:I69"/>
    <mergeCell ref="C76:D76"/>
    <mergeCell ref="G76:I76"/>
    <mergeCell ref="E58:E60"/>
    <mergeCell ref="E61:E62"/>
    <mergeCell ref="C69:D69"/>
    <mergeCell ref="E54:E56"/>
    <mergeCell ref="E47:E49"/>
    <mergeCell ref="E50:E51"/>
    <mergeCell ref="H43:H44"/>
    <mergeCell ref="I43:I44"/>
    <mergeCell ref="J43:R43"/>
    <mergeCell ref="S43:S44"/>
    <mergeCell ref="T43:T44"/>
    <mergeCell ref="U43:U44"/>
    <mergeCell ref="B43:B44"/>
    <mergeCell ref="C43:C44"/>
    <mergeCell ref="D43:D44"/>
    <mergeCell ref="E43:E44"/>
    <mergeCell ref="F43:F44"/>
    <mergeCell ref="G43:G44"/>
    <mergeCell ref="H18:H19"/>
    <mergeCell ref="I18:I19"/>
    <mergeCell ref="J18:R18"/>
    <mergeCell ref="S18:S19"/>
    <mergeCell ref="T18:T19"/>
    <mergeCell ref="U18:U19"/>
    <mergeCell ref="B11:T11"/>
    <mergeCell ref="B12:U12"/>
    <mergeCell ref="B13:T13"/>
    <mergeCell ref="B15:T15"/>
    <mergeCell ref="B18:B19"/>
    <mergeCell ref="C18:C19"/>
    <mergeCell ref="D18:D19"/>
    <mergeCell ref="E18:E19"/>
    <mergeCell ref="F18:F19"/>
    <mergeCell ref="G18:G19"/>
    <mergeCell ref="B2:T2"/>
    <mergeCell ref="U2:U10"/>
    <mergeCell ref="B3:T3"/>
    <mergeCell ref="B4:T4"/>
    <mergeCell ref="B5:T5"/>
    <mergeCell ref="B6:T6"/>
    <mergeCell ref="B7:T7"/>
    <mergeCell ref="B8:T8"/>
    <mergeCell ref="B9:T9"/>
    <mergeCell ref="B10:T10"/>
  </mergeCells>
  <pageMargins left="0.23622047244094491" right="0.15748031496062992" top="0.9055118110236221" bottom="0.6692913385826772" header="0.15748031496062992" footer="0.15748031496062992"/>
  <pageSetup paperSize="9" scale="55" orientation="landscape" horizontalDpi="120" verticalDpi="72" r:id="rId1"/>
  <headerFooter>
    <oddHeader>&amp;C&amp;G</oddHeader>
    <oddFooter>&amp;L&amp;P de &amp;N&amp;C&amp;G&amp;R&amp;F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0DA41-8CA4-4E23-9711-CA97E121D8E2}">
  <dimension ref="B2:W63"/>
  <sheetViews>
    <sheetView topLeftCell="D32" zoomScaleNormal="100" workbookViewId="0">
      <selection activeCell="U63" sqref="U63"/>
    </sheetView>
  </sheetViews>
  <sheetFormatPr baseColWidth="10" defaultRowHeight="11.25" x14ac:dyDescent="0.2"/>
  <cols>
    <col min="1" max="1" width="2" style="3" customWidth="1"/>
    <col min="2" max="2" width="4.140625" style="6" customWidth="1"/>
    <col min="3" max="3" width="21.85546875" style="7" bestFit="1" customWidth="1"/>
    <col min="4" max="4" width="12.7109375" style="13" bestFit="1" customWidth="1"/>
    <col min="5" max="5" width="36.28515625" style="1" customWidth="1"/>
    <col min="6" max="6" width="7.28515625" style="6" customWidth="1"/>
    <col min="7" max="7" width="16.5703125" style="3" customWidth="1"/>
    <col min="8" max="8" width="10.85546875" style="27" customWidth="1"/>
    <col min="9" max="9" width="13.28515625" style="27" customWidth="1"/>
    <col min="10" max="10" width="13.28515625" style="35" customWidth="1"/>
    <col min="11" max="11" width="13" style="35" customWidth="1"/>
    <col min="12" max="16" width="12.5703125" style="35" customWidth="1"/>
    <col min="17" max="17" width="12.85546875" style="35" bestFit="1" customWidth="1"/>
    <col min="18" max="18" width="12.5703125" style="35" bestFit="1" customWidth="1"/>
    <col min="19" max="19" width="9.85546875" style="27" bestFit="1" customWidth="1"/>
    <col min="20" max="20" width="8.140625" style="23" customWidth="1"/>
    <col min="21" max="21" width="11.140625" style="33" customWidth="1"/>
    <col min="22" max="22" width="11.42578125" style="50"/>
    <col min="23" max="16384" width="11.42578125" style="3"/>
  </cols>
  <sheetData>
    <row r="2" spans="2:22" ht="28.5" customHeight="1" x14ac:dyDescent="0.2">
      <c r="B2" s="81" t="s">
        <v>132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79"/>
    </row>
    <row r="3" spans="2:22" s="4" customFormat="1" ht="15" customHeight="1" x14ac:dyDescent="0.25">
      <c r="B3" s="80" t="s">
        <v>133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79"/>
      <c r="V3" s="50"/>
    </row>
    <row r="4" spans="2:22" s="4" customFormat="1" ht="15" customHeight="1" x14ac:dyDescent="0.25">
      <c r="B4" s="80" t="s">
        <v>134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79"/>
      <c r="V4" s="50"/>
    </row>
    <row r="5" spans="2:22" s="4" customFormat="1" ht="15" customHeight="1" x14ac:dyDescent="0.25">
      <c r="B5" s="80" t="s">
        <v>135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79"/>
      <c r="V5" s="50"/>
    </row>
    <row r="6" spans="2:22" s="4" customFormat="1" ht="15" customHeight="1" x14ac:dyDescent="0.25">
      <c r="B6" s="80" t="s">
        <v>136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79"/>
      <c r="V6" s="50"/>
    </row>
    <row r="7" spans="2:22" s="4" customFormat="1" ht="15" customHeight="1" x14ac:dyDescent="0.25">
      <c r="B7" s="80" t="s">
        <v>137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9"/>
      <c r="V7" s="50"/>
    </row>
    <row r="8" spans="2:22" s="4" customFormat="1" ht="15" customHeight="1" x14ac:dyDescent="0.25">
      <c r="B8" s="80" t="s">
        <v>381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9"/>
      <c r="V8" s="50"/>
    </row>
    <row r="9" spans="2:22" s="4" customFormat="1" ht="15" customHeight="1" x14ac:dyDescent="0.25">
      <c r="B9" s="80" t="s">
        <v>138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9"/>
      <c r="V9" s="50"/>
    </row>
    <row r="10" spans="2:22" s="4" customFormat="1" ht="15" customHeight="1" x14ac:dyDescent="0.25">
      <c r="B10" s="80" t="s">
        <v>131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9"/>
      <c r="V10" s="50"/>
    </row>
    <row r="11" spans="2:22" s="4" customFormat="1" ht="27.75" customHeight="1" x14ac:dyDescent="0.25">
      <c r="B11" s="82" t="s">
        <v>382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29">
        <v>435907.97</v>
      </c>
      <c r="V11" s="50"/>
    </row>
    <row r="12" spans="2:22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  <row r="13" spans="2:22" ht="15" customHeight="1" x14ac:dyDescent="0.2">
      <c r="B13" s="67" t="s">
        <v>398</v>
      </c>
      <c r="C13" s="68"/>
      <c r="D13" s="68"/>
      <c r="E13" s="68"/>
      <c r="F13" s="68"/>
      <c r="G13" s="68"/>
      <c r="H13" s="68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/>
      <c r="U13" s="30"/>
    </row>
    <row r="14" spans="2:22" ht="15" customHeight="1" x14ac:dyDescent="0.2">
      <c r="B14" s="15"/>
      <c r="C14" s="15"/>
      <c r="D14" s="15"/>
      <c r="E14" s="15"/>
      <c r="F14" s="15"/>
      <c r="G14" s="15"/>
      <c r="H14" s="24"/>
      <c r="I14" s="24"/>
      <c r="J14" s="34"/>
      <c r="K14" s="34"/>
      <c r="L14" s="34"/>
      <c r="M14" s="34"/>
      <c r="N14" s="34"/>
      <c r="O14" s="34"/>
      <c r="P14" s="34"/>
      <c r="Q14" s="34"/>
      <c r="R14" s="34"/>
      <c r="S14" s="24"/>
      <c r="T14" s="24"/>
      <c r="U14" s="30"/>
    </row>
    <row r="15" spans="2:22" ht="15" customHeight="1" x14ac:dyDescent="0.2">
      <c r="B15" s="67" t="s">
        <v>399</v>
      </c>
      <c r="C15" s="68"/>
      <c r="D15" s="68"/>
      <c r="E15" s="68"/>
      <c r="F15" s="68"/>
      <c r="G15" s="68"/>
      <c r="H15" s="68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/>
      <c r="U15" s="30"/>
    </row>
    <row r="16" spans="2:22" ht="15" customHeight="1" x14ac:dyDescent="0.2">
      <c r="B16" s="15"/>
      <c r="C16" s="15"/>
      <c r="D16" s="15"/>
      <c r="E16" s="15"/>
      <c r="F16" s="15"/>
      <c r="G16" s="15"/>
      <c r="H16" s="24"/>
      <c r="I16" s="24"/>
      <c r="J16" s="34"/>
      <c r="K16" s="34"/>
      <c r="L16" s="34"/>
      <c r="M16" s="34"/>
      <c r="N16" s="34"/>
      <c r="O16" s="34"/>
      <c r="P16" s="34"/>
      <c r="Q16" s="34"/>
      <c r="R16" s="34"/>
      <c r="S16" s="24"/>
      <c r="T16" s="24"/>
      <c r="U16" s="30"/>
    </row>
    <row r="17" spans="2:22" ht="15" customHeight="1" x14ac:dyDescent="0.2">
      <c r="B17" s="15"/>
      <c r="C17" s="15"/>
      <c r="D17" s="15"/>
      <c r="E17" s="15"/>
      <c r="F17" s="15"/>
      <c r="G17" s="15"/>
      <c r="H17" s="24"/>
      <c r="I17" s="24"/>
      <c r="J17" s="34"/>
      <c r="K17" s="34"/>
      <c r="L17" s="34"/>
      <c r="M17" s="34"/>
      <c r="N17" s="34"/>
      <c r="O17" s="34"/>
      <c r="P17" s="34"/>
      <c r="Q17" s="34"/>
      <c r="R17" s="34"/>
      <c r="S17" s="24"/>
      <c r="T17" s="24"/>
      <c r="U17" s="30"/>
    </row>
    <row r="18" spans="2:22" s="28" customFormat="1" ht="24" customHeight="1" x14ac:dyDescent="0.25">
      <c r="B18" s="72" t="s">
        <v>20</v>
      </c>
      <c r="C18" s="71" t="s">
        <v>21</v>
      </c>
      <c r="D18" s="71" t="s">
        <v>372</v>
      </c>
      <c r="E18" s="72" t="s">
        <v>22</v>
      </c>
      <c r="F18" s="72" t="s">
        <v>0</v>
      </c>
      <c r="G18" s="72" t="s">
        <v>23</v>
      </c>
      <c r="H18" s="73" t="s">
        <v>396</v>
      </c>
      <c r="I18" s="73" t="s">
        <v>395</v>
      </c>
      <c r="J18" s="74" t="s">
        <v>373</v>
      </c>
      <c r="K18" s="74"/>
      <c r="L18" s="74"/>
      <c r="M18" s="74"/>
      <c r="N18" s="74"/>
      <c r="O18" s="74"/>
      <c r="P18" s="74"/>
      <c r="Q18" s="74"/>
      <c r="R18" s="74"/>
      <c r="S18" s="84" t="s">
        <v>397</v>
      </c>
      <c r="T18" s="86" t="s">
        <v>394</v>
      </c>
      <c r="U18" s="88" t="s">
        <v>130</v>
      </c>
      <c r="V18" s="51"/>
    </row>
    <row r="19" spans="2:22" s="28" customFormat="1" ht="75.75" customHeight="1" x14ac:dyDescent="0.25">
      <c r="B19" s="72"/>
      <c r="C19" s="71"/>
      <c r="D19" s="71"/>
      <c r="E19" s="72"/>
      <c r="F19" s="72"/>
      <c r="G19" s="72"/>
      <c r="H19" s="73"/>
      <c r="I19" s="73"/>
      <c r="J19" s="40" t="s">
        <v>375</v>
      </c>
      <c r="K19" s="40" t="s">
        <v>374</v>
      </c>
      <c r="L19" s="40" t="s">
        <v>393</v>
      </c>
      <c r="M19" s="40" t="s">
        <v>392</v>
      </c>
      <c r="N19" s="40" t="s">
        <v>391</v>
      </c>
      <c r="O19" s="40" t="s">
        <v>390</v>
      </c>
      <c r="P19" s="40" t="s">
        <v>389</v>
      </c>
      <c r="Q19" s="40" t="s">
        <v>388</v>
      </c>
      <c r="R19" s="40" t="s">
        <v>387</v>
      </c>
      <c r="S19" s="85"/>
      <c r="T19" s="87"/>
      <c r="U19" s="89"/>
      <c r="V19" s="51"/>
    </row>
    <row r="20" spans="2:22" ht="15" customHeight="1" x14ac:dyDescent="0.2">
      <c r="B20" s="41">
        <v>1</v>
      </c>
      <c r="C20" s="53" t="s">
        <v>139</v>
      </c>
      <c r="D20" s="54" t="s">
        <v>15</v>
      </c>
      <c r="E20" s="93" t="s">
        <v>16</v>
      </c>
      <c r="F20" s="55">
        <v>5751</v>
      </c>
      <c r="G20" s="53" t="s">
        <v>142</v>
      </c>
      <c r="H20" s="42">
        <v>17991.63</v>
      </c>
      <c r="I20" s="42">
        <v>38918.47</v>
      </c>
      <c r="J20" s="43">
        <v>17991.63</v>
      </c>
      <c r="K20" s="43">
        <v>17991.63</v>
      </c>
      <c r="L20" s="43">
        <v>17991.63</v>
      </c>
      <c r="M20" s="43">
        <v>18019.259999999998</v>
      </c>
      <c r="N20" s="43">
        <v>18019.259999999998</v>
      </c>
      <c r="O20" s="43">
        <v>26119.43</v>
      </c>
      <c r="P20" s="43">
        <v>26119.43</v>
      </c>
      <c r="Q20" s="43">
        <v>27602.06</v>
      </c>
      <c r="R20" s="43">
        <v>38918.47</v>
      </c>
      <c r="S20" s="42">
        <f>MAX(J20:R20)*50%</f>
        <v>19459.235000000001</v>
      </c>
      <c r="T20" s="44">
        <f>H20/$H$51</f>
        <v>3.9221882196816771E-2</v>
      </c>
      <c r="U20" s="42">
        <f>U$11*T20</f>
        <v>17097.131047993538</v>
      </c>
      <c r="V20" s="52">
        <f>S20-U20</f>
        <v>2362.1039520064624</v>
      </c>
    </row>
    <row r="21" spans="2:22" ht="15" customHeight="1" x14ac:dyDescent="0.2">
      <c r="B21" s="41">
        <v>2</v>
      </c>
      <c r="C21" s="53" t="s">
        <v>143</v>
      </c>
      <c r="D21" s="54" t="s">
        <v>15</v>
      </c>
      <c r="E21" s="93" t="s">
        <v>16</v>
      </c>
      <c r="F21" s="55">
        <v>5751</v>
      </c>
      <c r="G21" s="53" t="s">
        <v>39</v>
      </c>
      <c r="H21" s="42">
        <v>1168.1199999999999</v>
      </c>
      <c r="I21" s="42">
        <v>1926.33</v>
      </c>
      <c r="J21" s="43">
        <v>1168.1199999999999</v>
      </c>
      <c r="K21" s="43">
        <v>1168.1199999999999</v>
      </c>
      <c r="L21" s="43">
        <v>1168.1199999999999</v>
      </c>
      <c r="M21" s="43">
        <v>1170.76</v>
      </c>
      <c r="N21" s="43">
        <v>1170.76</v>
      </c>
      <c r="O21" s="43">
        <v>1749.95</v>
      </c>
      <c r="P21" s="43">
        <v>1749.95</v>
      </c>
      <c r="Q21" s="43">
        <v>1926.33</v>
      </c>
      <c r="R21" s="43">
        <v>1926.33</v>
      </c>
      <c r="S21" s="42">
        <f t="shared" ref="S21:S49" si="0">MAX(J21:R21)*50%</f>
        <v>963.16499999999996</v>
      </c>
      <c r="T21" s="44">
        <f>H21/$H$51</f>
        <v>2.5465099622294144E-3</v>
      </c>
      <c r="U21" s="42">
        <f t="shared" ref="U21:U45" si="1">U$11*T21</f>
        <v>1110.0439882202006</v>
      </c>
      <c r="V21" s="52">
        <f t="shared" ref="V21:V49" si="2">S21-U21</f>
        <v>-146.87898822020065</v>
      </c>
    </row>
    <row r="22" spans="2:22" ht="15" customHeight="1" x14ac:dyDescent="0.2">
      <c r="B22" s="41">
        <v>53</v>
      </c>
      <c r="C22" s="53" t="s">
        <v>243</v>
      </c>
      <c r="D22" s="55" t="s">
        <v>15</v>
      </c>
      <c r="E22" s="93" t="s">
        <v>16</v>
      </c>
      <c r="F22" s="55">
        <v>5751</v>
      </c>
      <c r="G22" s="53" t="s">
        <v>244</v>
      </c>
      <c r="H22" s="42">
        <v>46749.06</v>
      </c>
      <c r="I22" s="42">
        <v>59902.95</v>
      </c>
      <c r="J22" s="43">
        <v>46749.06</v>
      </c>
      <c r="K22" s="43">
        <v>46749.06</v>
      </c>
      <c r="L22" s="43">
        <v>46749.06</v>
      </c>
      <c r="M22" s="43">
        <v>46601.04</v>
      </c>
      <c r="N22" s="43">
        <v>46601.04</v>
      </c>
      <c r="O22" s="43">
        <v>113451.9</v>
      </c>
      <c r="P22" s="43">
        <v>113451.9</v>
      </c>
      <c r="Q22" s="43">
        <v>123260.71</v>
      </c>
      <c r="R22" s="43">
        <v>59902.95</v>
      </c>
      <c r="S22" s="42">
        <f t="shared" si="0"/>
        <v>61630.355000000003</v>
      </c>
      <c r="T22" s="44">
        <f>H22/$H$51</f>
        <v>0.10191328546284684</v>
      </c>
      <c r="U22" s="42">
        <f t="shared" si="1"/>
        <v>44424.81338214007</v>
      </c>
      <c r="V22" s="52">
        <f t="shared" si="2"/>
        <v>17205.541617859933</v>
      </c>
    </row>
    <row r="23" spans="2:22" ht="15" customHeight="1" x14ac:dyDescent="0.2">
      <c r="B23" s="41">
        <v>84</v>
      </c>
      <c r="C23" s="53" t="s">
        <v>305</v>
      </c>
      <c r="D23" s="55" t="s">
        <v>15</v>
      </c>
      <c r="E23" s="93" t="s">
        <v>16</v>
      </c>
      <c r="F23" s="55">
        <v>5751</v>
      </c>
      <c r="G23" s="53" t="s">
        <v>306</v>
      </c>
      <c r="H23" s="42">
        <v>36156.18</v>
      </c>
      <c r="I23" s="42">
        <v>50913.42</v>
      </c>
      <c r="J23" s="43">
        <v>36156.18</v>
      </c>
      <c r="K23" s="43">
        <v>35640.19</v>
      </c>
      <c r="L23" s="43">
        <v>35124.199999999997</v>
      </c>
      <c r="M23" s="43">
        <v>34581.5</v>
      </c>
      <c r="N23" s="43">
        <v>34065.51</v>
      </c>
      <c r="O23" s="43">
        <v>54593.78</v>
      </c>
      <c r="P23" s="43">
        <v>53973.79</v>
      </c>
      <c r="Q23" s="43">
        <v>51259.73</v>
      </c>
      <c r="R23" s="43">
        <v>50913.42</v>
      </c>
      <c r="S23" s="42">
        <f t="shared" si="0"/>
        <v>27296.89</v>
      </c>
      <c r="T23" s="44">
        <f>H23/$H$51</f>
        <v>7.8820731231517241E-2</v>
      </c>
      <c r="U23" s="42">
        <f t="shared" si="1"/>
        <v>34358.584945046277</v>
      </c>
      <c r="V23" s="52">
        <f t="shared" si="2"/>
        <v>-7061.694945046278</v>
      </c>
    </row>
    <row r="24" spans="2:22" ht="15" customHeight="1" x14ac:dyDescent="0.2">
      <c r="B24" s="41">
        <v>118</v>
      </c>
      <c r="C24" s="56" t="s">
        <v>385</v>
      </c>
      <c r="D24" s="54" t="s">
        <v>15</v>
      </c>
      <c r="E24" s="93" t="s">
        <v>16</v>
      </c>
      <c r="F24" s="55">
        <v>5751</v>
      </c>
      <c r="G24" s="53" t="s">
        <v>371</v>
      </c>
      <c r="H24" s="42">
        <v>13597.09</v>
      </c>
      <c r="I24" s="42">
        <v>26122.66</v>
      </c>
      <c r="J24" s="43">
        <v>13597.09</v>
      </c>
      <c r="K24" s="43">
        <v>13597.09</v>
      </c>
      <c r="L24" s="43">
        <v>13597.09</v>
      </c>
      <c r="M24" s="43">
        <v>13575.29</v>
      </c>
      <c r="N24" s="43">
        <v>13575.29</v>
      </c>
      <c r="O24" s="43">
        <v>26122.66</v>
      </c>
      <c r="P24" s="43">
        <v>26122.66</v>
      </c>
      <c r="Q24" s="43">
        <v>26122.66</v>
      </c>
      <c r="R24" s="43">
        <v>26122.66</v>
      </c>
      <c r="S24" s="42">
        <f t="shared" si="0"/>
        <v>13061.33</v>
      </c>
      <c r="T24" s="44">
        <f>H24/$H$51</f>
        <v>2.9641753537590278E-2</v>
      </c>
      <c r="U24" s="42">
        <f t="shared" si="1"/>
        <v>12921.076611811295</v>
      </c>
      <c r="V24" s="52">
        <f t="shared" si="2"/>
        <v>140.25338818870478</v>
      </c>
    </row>
    <row r="25" spans="2:22" ht="15" customHeight="1" x14ac:dyDescent="0.2">
      <c r="B25" s="41">
        <v>119</v>
      </c>
      <c r="C25" s="56" t="s">
        <v>386</v>
      </c>
      <c r="D25" s="54" t="s">
        <v>15</v>
      </c>
      <c r="E25" s="93" t="s">
        <v>16</v>
      </c>
      <c r="F25" s="55">
        <v>5751</v>
      </c>
      <c r="G25" s="53" t="s">
        <v>39</v>
      </c>
      <c r="H25" s="42">
        <v>4384.8</v>
      </c>
      <c r="I25" s="42">
        <v>8513.68</v>
      </c>
      <c r="J25" s="43">
        <v>4384.8</v>
      </c>
      <c r="K25" s="43">
        <v>4384.8</v>
      </c>
      <c r="L25" s="43">
        <v>4384.8</v>
      </c>
      <c r="M25" s="43">
        <v>4377.7700000000004</v>
      </c>
      <c r="N25" s="43">
        <v>4377.7700000000004</v>
      </c>
      <c r="O25" s="43">
        <v>8424.0499999999993</v>
      </c>
      <c r="P25" s="43">
        <v>8424.0499999999993</v>
      </c>
      <c r="Q25" s="43">
        <v>8513.68</v>
      </c>
      <c r="R25" s="43">
        <v>8513.68</v>
      </c>
      <c r="S25" s="42">
        <f t="shared" si="0"/>
        <v>4256.84</v>
      </c>
      <c r="T25" s="44">
        <f>H25/$H$51</f>
        <v>9.558895389500683E-3</v>
      </c>
      <c r="U25" s="42">
        <f t="shared" si="1"/>
        <v>4166.798684679602</v>
      </c>
      <c r="V25" s="52">
        <f t="shared" si="2"/>
        <v>90.041315320398098</v>
      </c>
    </row>
    <row r="26" spans="2:22" ht="15" customHeight="1" x14ac:dyDescent="0.2">
      <c r="B26" s="41">
        <v>3</v>
      </c>
      <c r="C26" s="53" t="s">
        <v>144</v>
      </c>
      <c r="D26" s="55" t="s">
        <v>90</v>
      </c>
      <c r="E26" s="90" t="s">
        <v>7</v>
      </c>
      <c r="F26" s="55" t="s">
        <v>8</v>
      </c>
      <c r="G26" s="53" t="s">
        <v>119</v>
      </c>
      <c r="H26" s="42">
        <v>89186.99</v>
      </c>
      <c r="I26" s="42">
        <v>141230.53</v>
      </c>
      <c r="J26" s="43">
        <v>89186.99</v>
      </c>
      <c r="K26" s="43">
        <v>87114.82</v>
      </c>
      <c r="L26" s="43">
        <v>84702.05</v>
      </c>
      <c r="M26" s="43">
        <v>84115.62</v>
      </c>
      <c r="N26" s="43">
        <v>81702.89</v>
      </c>
      <c r="O26" s="43">
        <v>139357.14000000001</v>
      </c>
      <c r="P26" s="43">
        <v>137983.66</v>
      </c>
      <c r="Q26" s="43">
        <v>142629.07</v>
      </c>
      <c r="R26" s="43">
        <v>141230.53</v>
      </c>
      <c r="S26" s="42">
        <f t="shared" si="0"/>
        <v>71314.535000000003</v>
      </c>
      <c r="T26" s="44">
        <f>H26/$H$51</f>
        <v>0.19442827666357498</v>
      </c>
      <c r="U26" s="42">
        <f t="shared" si="1"/>
        <v>84752.835391017332</v>
      </c>
      <c r="V26" s="52">
        <f t="shared" si="2"/>
        <v>-13438.300391017328</v>
      </c>
    </row>
    <row r="27" spans="2:22" ht="15" customHeight="1" x14ac:dyDescent="0.2">
      <c r="B27" s="41">
        <v>4</v>
      </c>
      <c r="C27" s="53" t="s">
        <v>145</v>
      </c>
      <c r="D27" s="55" t="s">
        <v>90</v>
      </c>
      <c r="E27" s="90" t="s">
        <v>7</v>
      </c>
      <c r="F27" s="55" t="s">
        <v>8</v>
      </c>
      <c r="G27" s="53" t="s">
        <v>119</v>
      </c>
      <c r="H27" s="42">
        <v>28466.3</v>
      </c>
      <c r="I27" s="42">
        <v>45491.56</v>
      </c>
      <c r="J27" s="43">
        <v>28466.3</v>
      </c>
      <c r="K27" s="43">
        <v>28466.3</v>
      </c>
      <c r="L27" s="43">
        <v>28466.3</v>
      </c>
      <c r="M27" s="43">
        <v>28510.02</v>
      </c>
      <c r="N27" s="43">
        <v>28510.02</v>
      </c>
      <c r="O27" s="43">
        <v>45491.56</v>
      </c>
      <c r="P27" s="43">
        <v>45491.56</v>
      </c>
      <c r="Q27" s="43">
        <v>45491.56</v>
      </c>
      <c r="R27" s="43">
        <v>45491.56</v>
      </c>
      <c r="S27" s="42">
        <f t="shared" si="0"/>
        <v>22745.78</v>
      </c>
      <c r="T27" s="44">
        <f>H27/$H$51</f>
        <v>6.2056737781915547E-2</v>
      </c>
      <c r="U27" s="42">
        <f t="shared" si="1"/>
        <v>27051.026591337108</v>
      </c>
      <c r="V27" s="52">
        <f t="shared" si="2"/>
        <v>-4305.2465913371088</v>
      </c>
    </row>
    <row r="28" spans="2:22" ht="15" customHeight="1" x14ac:dyDescent="0.2">
      <c r="B28" s="41">
        <v>10</v>
      </c>
      <c r="C28" s="53" t="s">
        <v>155</v>
      </c>
      <c r="D28" s="55" t="s">
        <v>140</v>
      </c>
      <c r="E28" s="46" t="s">
        <v>38</v>
      </c>
      <c r="F28" s="55" t="s">
        <v>141</v>
      </c>
      <c r="G28" s="53" t="s">
        <v>156</v>
      </c>
      <c r="H28" s="42">
        <v>1146.5999999999999</v>
      </c>
      <c r="I28" s="42">
        <v>2621.8</v>
      </c>
      <c r="J28" s="43">
        <v>1146.5999999999999</v>
      </c>
      <c r="K28" s="43">
        <v>1302.21</v>
      </c>
      <c r="L28" s="43">
        <v>1302.21</v>
      </c>
      <c r="M28" s="43">
        <v>1305.05</v>
      </c>
      <c r="N28" s="43">
        <v>1305.05</v>
      </c>
      <c r="O28" s="43">
        <v>2621.8</v>
      </c>
      <c r="P28" s="43">
        <v>2621.8</v>
      </c>
      <c r="Q28" s="43">
        <v>2621.8</v>
      </c>
      <c r="R28" s="43">
        <v>2621.8</v>
      </c>
      <c r="S28" s="42">
        <f t="shared" si="0"/>
        <v>1310.9</v>
      </c>
      <c r="T28" s="44">
        <f>H28/$H$51</f>
        <v>2.499596208174029E-3</v>
      </c>
      <c r="U28" s="42">
        <f t="shared" si="1"/>
        <v>1089.5939089248384</v>
      </c>
      <c r="V28" s="52">
        <f t="shared" si="2"/>
        <v>221.3060910751617</v>
      </c>
    </row>
    <row r="29" spans="2:22" ht="15" customHeight="1" x14ac:dyDescent="0.2">
      <c r="B29" s="41">
        <v>11</v>
      </c>
      <c r="C29" s="53" t="s">
        <v>157</v>
      </c>
      <c r="D29" s="55" t="s">
        <v>140</v>
      </c>
      <c r="E29" s="46" t="s">
        <v>38</v>
      </c>
      <c r="F29" s="55" t="s">
        <v>141</v>
      </c>
      <c r="G29" s="53" t="s">
        <v>158</v>
      </c>
      <c r="H29" s="42">
        <v>1004.64</v>
      </c>
      <c r="I29" s="42">
        <v>2307.1799999999998</v>
      </c>
      <c r="J29" s="43">
        <v>1004.64</v>
      </c>
      <c r="K29" s="43">
        <v>1004.64</v>
      </c>
      <c r="L29" s="43">
        <v>1004.64</v>
      </c>
      <c r="M29" s="43">
        <v>1006.97</v>
      </c>
      <c r="N29" s="43">
        <v>1006.97</v>
      </c>
      <c r="O29" s="43">
        <v>2307.1799999999998</v>
      </c>
      <c r="P29" s="43">
        <v>2307.1799999999998</v>
      </c>
      <c r="Q29" s="43">
        <v>2307.1799999999998</v>
      </c>
      <c r="R29" s="43">
        <v>2307.1799999999998</v>
      </c>
      <c r="S29" s="42">
        <f t="shared" si="0"/>
        <v>1153.5899999999999</v>
      </c>
      <c r="T29" s="44">
        <f>H29/$H$51</f>
        <v>2.1901223919239114E-3</v>
      </c>
      <c r="U29" s="42">
        <f t="shared" si="1"/>
        <v>954.69180591509655</v>
      </c>
      <c r="V29" s="52">
        <f t="shared" si="2"/>
        <v>198.89819408490337</v>
      </c>
    </row>
    <row r="30" spans="2:22" ht="15" customHeight="1" x14ac:dyDescent="0.2">
      <c r="B30" s="41">
        <v>12</v>
      </c>
      <c r="C30" s="53" t="s">
        <v>159</v>
      </c>
      <c r="D30" s="55" t="s">
        <v>140</v>
      </c>
      <c r="E30" s="46" t="s">
        <v>38</v>
      </c>
      <c r="F30" s="55" t="s">
        <v>141</v>
      </c>
      <c r="G30" s="53" t="s">
        <v>158</v>
      </c>
      <c r="H30" s="42">
        <v>1004.64</v>
      </c>
      <c r="I30" s="42">
        <v>2214.89</v>
      </c>
      <c r="J30" s="43">
        <v>1004.64</v>
      </c>
      <c r="K30" s="43">
        <v>1004.64</v>
      </c>
      <c r="L30" s="43">
        <v>1004.64</v>
      </c>
      <c r="M30" s="43">
        <v>1006.97</v>
      </c>
      <c r="N30" s="43">
        <v>1006.97</v>
      </c>
      <c r="O30" s="43">
        <v>2307.1799999999998</v>
      </c>
      <c r="P30" s="43">
        <v>2307.1799999999998</v>
      </c>
      <c r="Q30" s="43">
        <v>2214.89</v>
      </c>
      <c r="R30" s="43">
        <v>2214.89</v>
      </c>
      <c r="S30" s="42">
        <f t="shared" si="0"/>
        <v>1153.5899999999999</v>
      </c>
      <c r="T30" s="44">
        <f>H30/$H$51</f>
        <v>2.1901223919239114E-3</v>
      </c>
      <c r="U30" s="42">
        <f t="shared" si="1"/>
        <v>954.69180591509655</v>
      </c>
      <c r="V30" s="52">
        <f t="shared" si="2"/>
        <v>198.89819408490337</v>
      </c>
    </row>
    <row r="31" spans="2:22" ht="15" customHeight="1" x14ac:dyDescent="0.2">
      <c r="B31" s="41">
        <v>15</v>
      </c>
      <c r="C31" s="53" t="s">
        <v>166</v>
      </c>
      <c r="D31" s="55" t="s">
        <v>140</v>
      </c>
      <c r="E31" s="46" t="s">
        <v>38</v>
      </c>
      <c r="F31" s="55" t="s">
        <v>141</v>
      </c>
      <c r="G31" s="53" t="s">
        <v>167</v>
      </c>
      <c r="H31" s="42">
        <v>48614.26</v>
      </c>
      <c r="I31" s="42">
        <v>48027.98</v>
      </c>
      <c r="J31" s="43">
        <v>48614.26</v>
      </c>
      <c r="K31" s="43">
        <v>47151.31</v>
      </c>
      <c r="L31" s="43">
        <v>45688.36</v>
      </c>
      <c r="M31" s="43">
        <v>45603.99</v>
      </c>
      <c r="N31" s="43">
        <v>44229.18</v>
      </c>
      <c r="O31" s="43">
        <v>59050.46</v>
      </c>
      <c r="P31" s="43">
        <v>57143.5</v>
      </c>
      <c r="Q31" s="43">
        <v>49100.73</v>
      </c>
      <c r="R31" s="43">
        <v>48027.98</v>
      </c>
      <c r="S31" s="42">
        <f t="shared" si="0"/>
        <v>29525.23</v>
      </c>
      <c r="T31" s="44">
        <f>H31/$H$51</f>
        <v>0.10597943481526809</v>
      </c>
      <c r="U31" s="42">
        <f t="shared" si="1"/>
        <v>46197.280292070835</v>
      </c>
      <c r="V31" s="52">
        <f t="shared" si="2"/>
        <v>-16672.050292070835</v>
      </c>
    </row>
    <row r="32" spans="2:22" ht="15" customHeight="1" x14ac:dyDescent="0.2">
      <c r="B32" s="41">
        <v>31</v>
      </c>
      <c r="C32" s="53" t="s">
        <v>202</v>
      </c>
      <c r="D32" s="55" t="s">
        <v>140</v>
      </c>
      <c r="E32" s="46" t="s">
        <v>38</v>
      </c>
      <c r="F32" s="55" t="s">
        <v>141</v>
      </c>
      <c r="G32" s="53" t="s">
        <v>203</v>
      </c>
      <c r="H32" s="42">
        <v>27817.23</v>
      </c>
      <c r="I32" s="42">
        <v>32070.95</v>
      </c>
      <c r="J32" s="43">
        <v>27817.23</v>
      </c>
      <c r="K32" s="43">
        <v>27195.98</v>
      </c>
      <c r="L32" s="43">
        <v>26264.12</v>
      </c>
      <c r="M32" s="43">
        <v>26188.14</v>
      </c>
      <c r="N32" s="43">
        <v>25256.27</v>
      </c>
      <c r="O32" s="43">
        <v>34805.769999999997</v>
      </c>
      <c r="P32" s="43">
        <v>33556.410000000003</v>
      </c>
      <c r="Q32" s="43">
        <v>32884.68</v>
      </c>
      <c r="R32" s="43">
        <v>32070.95</v>
      </c>
      <c r="S32" s="42">
        <f t="shared" si="0"/>
        <v>17402.884999999998</v>
      </c>
      <c r="T32" s="44">
        <f>H32/$H$51</f>
        <v>6.0641760535413265E-2</v>
      </c>
      <c r="U32" s="42">
        <f t="shared" si="1"/>
        <v>26434.226732218107</v>
      </c>
      <c r="V32" s="52">
        <f t="shared" si="2"/>
        <v>-9031.3417322181085</v>
      </c>
    </row>
    <row r="33" spans="2:23" ht="15" customHeight="1" x14ac:dyDescent="0.2">
      <c r="B33" s="41">
        <v>52</v>
      </c>
      <c r="C33" s="53" t="s">
        <v>241</v>
      </c>
      <c r="D33" s="55" t="s">
        <v>140</v>
      </c>
      <c r="E33" s="46" t="s">
        <v>38</v>
      </c>
      <c r="F33" s="55" t="s">
        <v>141</v>
      </c>
      <c r="G33" s="53" t="s">
        <v>242</v>
      </c>
      <c r="H33" s="42">
        <v>8870.4</v>
      </c>
      <c r="I33" s="42">
        <v>25988.02</v>
      </c>
      <c r="J33" s="43">
        <v>8870.4</v>
      </c>
      <c r="K33" s="43">
        <v>8870.4</v>
      </c>
      <c r="L33" s="43">
        <v>8870.4</v>
      </c>
      <c r="M33" s="43">
        <v>8894.51</v>
      </c>
      <c r="N33" s="43">
        <v>8728.65</v>
      </c>
      <c r="O33" s="43">
        <v>24502.35</v>
      </c>
      <c r="P33" s="43">
        <v>24502.35</v>
      </c>
      <c r="Q33" s="43">
        <v>25988.02</v>
      </c>
      <c r="R33" s="43">
        <v>25988.02</v>
      </c>
      <c r="S33" s="42">
        <f t="shared" si="0"/>
        <v>12994.01</v>
      </c>
      <c r="T33" s="44">
        <f>H33/$H$51</f>
        <v>1.9337535500599082E-2</v>
      </c>
      <c r="U33" s="42">
        <f t="shared" si="1"/>
        <v>8429.3858448690789</v>
      </c>
      <c r="V33" s="52">
        <f t="shared" si="2"/>
        <v>4564.6241551309213</v>
      </c>
    </row>
    <row r="34" spans="2:23" ht="15" customHeight="1" x14ac:dyDescent="0.2">
      <c r="B34" s="41">
        <v>82</v>
      </c>
      <c r="C34" s="53" t="s">
        <v>300</v>
      </c>
      <c r="D34" s="55" t="s">
        <v>301</v>
      </c>
      <c r="E34" s="46" t="s">
        <v>38</v>
      </c>
      <c r="F34" s="55" t="s">
        <v>141</v>
      </c>
      <c r="G34" s="53" t="s">
        <v>302</v>
      </c>
      <c r="H34" s="42">
        <v>2575.8000000000002</v>
      </c>
      <c r="I34" s="42">
        <v>93300.02</v>
      </c>
      <c r="J34" s="43">
        <v>2575.8000000000002</v>
      </c>
      <c r="K34" s="43">
        <v>2575.8000000000002</v>
      </c>
      <c r="L34" s="43">
        <v>2575.8000000000002</v>
      </c>
      <c r="M34" s="43">
        <v>2574.27</v>
      </c>
      <c r="N34" s="43">
        <v>79020.3</v>
      </c>
      <c r="O34" s="43">
        <v>96628.69</v>
      </c>
      <c r="P34" s="43">
        <v>96628.69</v>
      </c>
      <c r="Q34" s="43">
        <v>93300.02</v>
      </c>
      <c r="R34" s="43">
        <v>93300.02</v>
      </c>
      <c r="S34" s="42">
        <f t="shared" si="0"/>
        <v>48314.345000000001</v>
      </c>
      <c r="T34" s="44">
        <f>H34/$H$51</f>
        <v>5.6152624393988005E-3</v>
      </c>
      <c r="U34" s="42">
        <f t="shared" si="1"/>
        <v>2447.7376509755791</v>
      </c>
      <c r="V34" s="52">
        <f t="shared" si="2"/>
        <v>45866.607349024423</v>
      </c>
    </row>
    <row r="35" spans="2:23" ht="15" customHeight="1" x14ac:dyDescent="0.2">
      <c r="B35" s="41">
        <v>83</v>
      </c>
      <c r="C35" s="53" t="s">
        <v>303</v>
      </c>
      <c r="D35" s="55" t="s">
        <v>140</v>
      </c>
      <c r="E35" s="46" t="s">
        <v>38</v>
      </c>
      <c r="F35" s="55" t="s">
        <v>141</v>
      </c>
      <c r="G35" s="53" t="s">
        <v>304</v>
      </c>
      <c r="H35" s="42">
        <v>14479.92</v>
      </c>
      <c r="I35" s="42">
        <v>22531.48</v>
      </c>
      <c r="J35" s="43">
        <v>14479.92</v>
      </c>
      <c r="K35" s="43">
        <v>14479.92</v>
      </c>
      <c r="L35" s="43">
        <v>14479.92</v>
      </c>
      <c r="M35" s="43">
        <v>14491.23</v>
      </c>
      <c r="N35" s="43">
        <v>3555.66</v>
      </c>
      <c r="O35" s="43">
        <v>22531.48</v>
      </c>
      <c r="P35" s="43">
        <v>22531.48</v>
      </c>
      <c r="Q35" s="43">
        <v>22531.48</v>
      </c>
      <c r="R35" s="43">
        <v>22531.48</v>
      </c>
      <c r="S35" s="42">
        <f t="shared" si="0"/>
        <v>11265.74</v>
      </c>
      <c r="T35" s="44">
        <f>H35/$H$51</f>
        <v>3.156632925751203E-2</v>
      </c>
      <c r="U35" s="42">
        <f t="shared" si="1"/>
        <v>13760.014506993675</v>
      </c>
      <c r="V35" s="52">
        <f t="shared" si="2"/>
        <v>-2494.2745069936755</v>
      </c>
    </row>
    <row r="36" spans="2:23" ht="15" customHeight="1" x14ac:dyDescent="0.2">
      <c r="B36" s="41">
        <v>17</v>
      </c>
      <c r="C36" s="53" t="s">
        <v>172</v>
      </c>
      <c r="D36" s="55" t="s">
        <v>102</v>
      </c>
      <c r="E36" s="91" t="s">
        <v>103</v>
      </c>
      <c r="F36" s="55" t="s">
        <v>104</v>
      </c>
      <c r="G36" s="53" t="s">
        <v>120</v>
      </c>
      <c r="H36" s="42">
        <v>1303.8499999999999</v>
      </c>
      <c r="I36" s="42">
        <v>28480.44</v>
      </c>
      <c r="J36" s="43">
        <v>1303.8499999999999</v>
      </c>
      <c r="K36" s="43">
        <v>1303.8499999999999</v>
      </c>
      <c r="L36" s="43">
        <v>1303.8499999999999</v>
      </c>
      <c r="M36" s="43">
        <v>1302.77</v>
      </c>
      <c r="N36" s="43">
        <v>1302.77</v>
      </c>
      <c r="O36" s="43">
        <v>29572.32</v>
      </c>
      <c r="P36" s="43">
        <v>29572.32</v>
      </c>
      <c r="Q36" s="43">
        <v>28480.44</v>
      </c>
      <c r="R36" s="43">
        <v>28480.44</v>
      </c>
      <c r="S36" s="42">
        <f t="shared" si="0"/>
        <v>14786.16</v>
      </c>
      <c r="T36" s="44">
        <f>H36/$H$51</f>
        <v>2.8424023338807845E-3</v>
      </c>
      <c r="U36" s="42">
        <f t="shared" si="1"/>
        <v>1239.025831285235</v>
      </c>
      <c r="V36" s="52">
        <f t="shared" si="2"/>
        <v>13547.134168714765</v>
      </c>
    </row>
    <row r="37" spans="2:23" ht="15" customHeight="1" x14ac:dyDescent="0.2">
      <c r="B37" s="45">
        <v>18</v>
      </c>
      <c r="C37" s="46" t="s">
        <v>173</v>
      </c>
      <c r="D37" s="47" t="s">
        <v>102</v>
      </c>
      <c r="E37" s="91" t="s">
        <v>103</v>
      </c>
      <c r="F37" s="47" t="s">
        <v>104</v>
      </c>
      <c r="G37" s="46" t="s">
        <v>120</v>
      </c>
      <c r="H37" s="49">
        <v>31110.45</v>
      </c>
      <c r="I37" s="49">
        <v>15574.56</v>
      </c>
      <c r="J37" s="59">
        <v>31110.45</v>
      </c>
      <c r="K37" s="59">
        <v>30323.83</v>
      </c>
      <c r="L37" s="59">
        <v>29241.27</v>
      </c>
      <c r="M37" s="59">
        <v>29209.58</v>
      </c>
      <c r="N37" s="59">
        <v>28127.040000000001</v>
      </c>
      <c r="O37" s="59">
        <v>16237.16</v>
      </c>
      <c r="P37" s="59">
        <v>15811.1</v>
      </c>
      <c r="Q37" s="59">
        <v>16055.11</v>
      </c>
      <c r="R37" s="59">
        <v>15574.56</v>
      </c>
      <c r="S37" s="49">
        <f t="shared" si="0"/>
        <v>15555.225</v>
      </c>
      <c r="T37" s="48">
        <f>H37/$H$51</f>
        <v>6.7821003710612005E-2</v>
      </c>
      <c r="U37" s="49">
        <f t="shared" si="1"/>
        <v>29563.716050855346</v>
      </c>
      <c r="V37" s="52">
        <f t="shared" si="2"/>
        <v>-14008.491050855346</v>
      </c>
      <c r="W37" s="60"/>
    </row>
    <row r="38" spans="2:23" ht="15" customHeight="1" x14ac:dyDescent="0.2">
      <c r="B38" s="41">
        <v>22</v>
      </c>
      <c r="C38" s="53" t="s">
        <v>183</v>
      </c>
      <c r="D38" s="55" t="s">
        <v>17</v>
      </c>
      <c r="E38" s="92" t="s">
        <v>18</v>
      </c>
      <c r="F38" s="55" t="s">
        <v>19</v>
      </c>
      <c r="G38" s="53" t="s">
        <v>184</v>
      </c>
      <c r="H38" s="43">
        <v>23139.1</v>
      </c>
      <c r="I38" s="43">
        <v>43455.55</v>
      </c>
      <c r="J38" s="43">
        <v>50256.41</v>
      </c>
      <c r="K38" s="43">
        <v>48308.27</v>
      </c>
      <c r="L38" s="43">
        <v>48308.27</v>
      </c>
      <c r="M38" s="43">
        <v>43596.49</v>
      </c>
      <c r="N38" s="43">
        <v>43596.49</v>
      </c>
      <c r="O38" s="43">
        <v>44811.01</v>
      </c>
      <c r="P38" s="43">
        <v>44811.01</v>
      </c>
      <c r="Q38" s="43">
        <v>43455.55</v>
      </c>
      <c r="R38" s="43">
        <v>43455.55</v>
      </c>
      <c r="S38" s="42">
        <f t="shared" si="0"/>
        <v>25128.205000000002</v>
      </c>
      <c r="T38" s="44">
        <f>H38/$H$51</f>
        <v>5.0443403646048907E-2</v>
      </c>
      <c r="U38" s="42">
        <f t="shared" si="1"/>
        <v>21988.681683239774</v>
      </c>
      <c r="V38" s="52">
        <f t="shared" si="2"/>
        <v>3139.5233167602273</v>
      </c>
    </row>
    <row r="39" spans="2:23" ht="15" customHeight="1" x14ac:dyDescent="0.2">
      <c r="B39" s="41">
        <v>90</v>
      </c>
      <c r="C39" s="53" t="s">
        <v>315</v>
      </c>
      <c r="D39" s="55" t="s">
        <v>316</v>
      </c>
      <c r="E39" s="53" t="s">
        <v>72</v>
      </c>
      <c r="F39" s="55" t="s">
        <v>317</v>
      </c>
      <c r="G39" s="53" t="s">
        <v>39</v>
      </c>
      <c r="H39" s="42">
        <v>1128.5999999999999</v>
      </c>
      <c r="I39" s="42">
        <v>2026.02</v>
      </c>
      <c r="J39" s="43">
        <v>1128.5999999999999</v>
      </c>
      <c r="K39" s="43">
        <v>1128.5999999999999</v>
      </c>
      <c r="L39" s="43">
        <v>1128.5999999999999</v>
      </c>
      <c r="M39" s="43">
        <v>1125.9000000000001</v>
      </c>
      <c r="N39" s="43">
        <v>1125.9000000000001</v>
      </c>
      <c r="O39" s="43">
        <v>1999.67</v>
      </c>
      <c r="P39" s="43">
        <v>1999.67</v>
      </c>
      <c r="Q39" s="43">
        <v>2026.02</v>
      </c>
      <c r="R39" s="43">
        <v>2026.02</v>
      </c>
      <c r="S39" s="42">
        <f t="shared" si="0"/>
        <v>1013.01</v>
      </c>
      <c r="T39" s="44">
        <f>H39/$H$51</f>
        <v>2.460356079317294E-3</v>
      </c>
      <c r="U39" s="42">
        <f t="shared" si="1"/>
        <v>1072.4888240123605</v>
      </c>
      <c r="V39" s="52">
        <f t="shared" si="2"/>
        <v>-59.478824012360519</v>
      </c>
    </row>
    <row r="40" spans="2:23" ht="15" customHeight="1" x14ac:dyDescent="0.2">
      <c r="B40" s="41">
        <v>117</v>
      </c>
      <c r="C40" s="53" t="s">
        <v>370</v>
      </c>
      <c r="D40" s="55" t="s">
        <v>87</v>
      </c>
      <c r="E40" s="53" t="s">
        <v>25</v>
      </c>
      <c r="F40" s="55" t="s">
        <v>88</v>
      </c>
      <c r="G40" s="53" t="s">
        <v>39</v>
      </c>
      <c r="H40" s="42">
        <v>21816.99</v>
      </c>
      <c r="I40" s="42">
        <v>28434.36</v>
      </c>
      <c r="J40" s="43">
        <v>22240.94</v>
      </c>
      <c r="K40" s="43">
        <v>21916.84</v>
      </c>
      <c r="L40" s="43">
        <v>21430.69</v>
      </c>
      <c r="M40" s="43">
        <v>21413.08</v>
      </c>
      <c r="N40" s="43">
        <v>20926.93</v>
      </c>
      <c r="O40" s="43">
        <v>32210.240000000002</v>
      </c>
      <c r="P40" s="43">
        <v>31419.83</v>
      </c>
      <c r="Q40" s="43">
        <v>28887.97</v>
      </c>
      <c r="R40" s="43">
        <v>28434.36</v>
      </c>
      <c r="S40" s="42">
        <f t="shared" si="0"/>
        <v>16105.12</v>
      </c>
      <c r="T40" s="44">
        <f>H40/$H$51</f>
        <v>4.756119438145013E-2</v>
      </c>
      <c r="U40" s="42">
        <f t="shared" si="1"/>
        <v>20732.303693593331</v>
      </c>
      <c r="V40" s="52">
        <f t="shared" si="2"/>
        <v>-4627.1836935933297</v>
      </c>
    </row>
    <row r="41" spans="2:23" ht="15" customHeight="1" x14ac:dyDescent="0.2">
      <c r="B41" s="41"/>
      <c r="C41" s="53"/>
      <c r="D41" s="55"/>
      <c r="E41" s="53"/>
      <c r="F41" s="55"/>
      <c r="G41" s="53"/>
      <c r="H41" s="42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2"/>
      <c r="T41" s="44"/>
      <c r="U41" s="42"/>
      <c r="V41" s="52"/>
    </row>
    <row r="42" spans="2:23" ht="15" customHeight="1" x14ac:dyDescent="0.2">
      <c r="B42" s="41"/>
      <c r="C42" s="53"/>
      <c r="D42" s="55"/>
      <c r="E42" s="53"/>
      <c r="F42" s="55"/>
      <c r="G42" s="53"/>
      <c r="H42" s="42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2"/>
      <c r="T42" s="44"/>
      <c r="U42" s="42"/>
      <c r="V42" s="52"/>
    </row>
    <row r="43" spans="2:23" s="28" customFormat="1" ht="24" customHeight="1" x14ac:dyDescent="0.25">
      <c r="B43" s="72" t="s">
        <v>20</v>
      </c>
      <c r="C43" s="71" t="s">
        <v>21</v>
      </c>
      <c r="D43" s="71" t="s">
        <v>372</v>
      </c>
      <c r="E43" s="72" t="s">
        <v>22</v>
      </c>
      <c r="F43" s="72" t="s">
        <v>0</v>
      </c>
      <c r="G43" s="72" t="s">
        <v>23</v>
      </c>
      <c r="H43" s="73" t="s">
        <v>396</v>
      </c>
      <c r="I43" s="73" t="s">
        <v>395</v>
      </c>
      <c r="J43" s="74" t="s">
        <v>373</v>
      </c>
      <c r="K43" s="74"/>
      <c r="L43" s="74"/>
      <c r="M43" s="74"/>
      <c r="N43" s="74"/>
      <c r="O43" s="74"/>
      <c r="P43" s="74"/>
      <c r="Q43" s="74"/>
      <c r="R43" s="74"/>
      <c r="S43" s="84" t="s">
        <v>397</v>
      </c>
      <c r="T43" s="86" t="s">
        <v>394</v>
      </c>
      <c r="U43" s="88" t="s">
        <v>130</v>
      </c>
      <c r="V43" s="51"/>
    </row>
    <row r="44" spans="2:23" s="28" customFormat="1" ht="75.75" customHeight="1" x14ac:dyDescent="0.25">
      <c r="B44" s="72"/>
      <c r="C44" s="71"/>
      <c r="D44" s="71"/>
      <c r="E44" s="72"/>
      <c r="F44" s="72"/>
      <c r="G44" s="72"/>
      <c r="H44" s="73"/>
      <c r="I44" s="73"/>
      <c r="J44" s="40" t="s">
        <v>375</v>
      </c>
      <c r="K44" s="40" t="s">
        <v>374</v>
      </c>
      <c r="L44" s="40" t="s">
        <v>393</v>
      </c>
      <c r="M44" s="40" t="s">
        <v>392</v>
      </c>
      <c r="N44" s="40" t="s">
        <v>391</v>
      </c>
      <c r="O44" s="40" t="s">
        <v>390</v>
      </c>
      <c r="P44" s="40" t="s">
        <v>389</v>
      </c>
      <c r="Q44" s="40" t="s">
        <v>388</v>
      </c>
      <c r="R44" s="40" t="s">
        <v>387</v>
      </c>
      <c r="S44" s="85"/>
      <c r="T44" s="87"/>
      <c r="U44" s="89"/>
      <c r="V44" s="51"/>
    </row>
    <row r="45" spans="2:23" ht="15" customHeight="1" x14ac:dyDescent="0.2">
      <c r="B45" s="109">
        <v>8</v>
      </c>
      <c r="C45" s="53" t="s">
        <v>151</v>
      </c>
      <c r="D45" s="55" t="s">
        <v>100</v>
      </c>
      <c r="E45" s="53" t="s">
        <v>34</v>
      </c>
      <c r="F45" s="55" t="s">
        <v>101</v>
      </c>
      <c r="G45" s="53" t="s">
        <v>39</v>
      </c>
      <c r="H45" s="42">
        <v>1448.72</v>
      </c>
      <c r="I45" s="42">
        <v>2307.1799999999998</v>
      </c>
      <c r="J45" s="43">
        <v>1448.72</v>
      </c>
      <c r="K45" s="43">
        <v>1448.72</v>
      </c>
      <c r="L45" s="43">
        <v>1448.72</v>
      </c>
      <c r="M45" s="43">
        <v>1447.52</v>
      </c>
      <c r="N45" s="43">
        <v>1447.52</v>
      </c>
      <c r="O45" s="43">
        <v>2307.1799999999998</v>
      </c>
      <c r="P45" s="43">
        <v>2307.1799999999998</v>
      </c>
      <c r="Q45" s="43">
        <v>2307.1799999999998</v>
      </c>
      <c r="R45" s="43">
        <v>2307.1799999999998</v>
      </c>
      <c r="S45" s="42">
        <f t="shared" si="0"/>
        <v>1153.5899999999999</v>
      </c>
      <c r="T45" s="44">
        <f>H45/'DATO CEM'!$H$139</f>
        <v>1.8774953223317022E-3</v>
      </c>
      <c r="U45" s="42">
        <f t="shared" si="1"/>
        <v>818.4151746421079</v>
      </c>
      <c r="V45" s="52">
        <f t="shared" si="2"/>
        <v>335.17482535789202</v>
      </c>
      <c r="W45" s="110">
        <f>U45*0.6</f>
        <v>491.04910478526472</v>
      </c>
    </row>
    <row r="46" spans="2:23" ht="15" customHeight="1" x14ac:dyDescent="0.2">
      <c r="B46" s="109">
        <v>20</v>
      </c>
      <c r="C46" s="53" t="s">
        <v>177</v>
      </c>
      <c r="D46" s="55" t="s">
        <v>178</v>
      </c>
      <c r="E46" s="53" t="s">
        <v>46</v>
      </c>
      <c r="F46" s="55" t="s">
        <v>179</v>
      </c>
      <c r="G46" s="53" t="s">
        <v>39</v>
      </c>
      <c r="H46" s="43">
        <v>1185.55</v>
      </c>
      <c r="I46" s="43">
        <v>12315.93</v>
      </c>
      <c r="J46" s="43">
        <v>1185.55</v>
      </c>
      <c r="K46" s="43">
        <v>1185.55</v>
      </c>
      <c r="L46" s="43">
        <v>1185.55</v>
      </c>
      <c r="M46" s="43">
        <v>1183.97</v>
      </c>
      <c r="N46" s="43">
        <v>1183.97</v>
      </c>
      <c r="O46" s="43">
        <v>12741.53</v>
      </c>
      <c r="P46" s="43">
        <v>12741.53</v>
      </c>
      <c r="Q46" s="43">
        <v>12315.93</v>
      </c>
      <c r="R46" s="43">
        <v>12315.93</v>
      </c>
      <c r="S46" s="42">
        <f t="shared" si="0"/>
        <v>6370.7650000000003</v>
      </c>
      <c r="T46" s="44">
        <f>H46/'DATO CEM'!$H$139</f>
        <v>1.5364353217946528E-3</v>
      </c>
      <c r="U46" s="42">
        <f t="shared" ref="U46:U49" si="3">U$11*T46</f>
        <v>669.74440215980383</v>
      </c>
      <c r="V46" s="52">
        <f t="shared" si="2"/>
        <v>5701.0205978401964</v>
      </c>
      <c r="W46" s="110">
        <f t="shared" ref="W46:W50" si="4">U46*0.6</f>
        <v>401.84664129588231</v>
      </c>
    </row>
    <row r="47" spans="2:23" ht="15" customHeight="1" x14ac:dyDescent="0.2">
      <c r="B47" s="109">
        <v>32</v>
      </c>
      <c r="C47" s="53" t="s">
        <v>204</v>
      </c>
      <c r="D47" s="55" t="s">
        <v>205</v>
      </c>
      <c r="E47" s="95" t="s">
        <v>31</v>
      </c>
      <c r="F47" s="55" t="s">
        <v>97</v>
      </c>
      <c r="G47" s="53" t="s">
        <v>39</v>
      </c>
      <c r="H47" s="42">
        <v>29251.13</v>
      </c>
      <c r="I47" s="42">
        <v>38069.800000000003</v>
      </c>
      <c r="J47" s="43">
        <v>29251.13</v>
      </c>
      <c r="K47" s="43">
        <v>28509.1</v>
      </c>
      <c r="L47" s="43">
        <v>27461.200000000001</v>
      </c>
      <c r="M47" s="43">
        <v>27416.59</v>
      </c>
      <c r="N47" s="43">
        <v>26393.19</v>
      </c>
      <c r="O47" s="43">
        <v>42034.67</v>
      </c>
      <c r="P47" s="43">
        <v>38692.89</v>
      </c>
      <c r="Q47" s="43">
        <v>38436.81</v>
      </c>
      <c r="R47" s="43">
        <v>38069.800000000003</v>
      </c>
      <c r="S47" s="42">
        <f t="shared" si="0"/>
        <v>21017.334999999999</v>
      </c>
      <c r="T47" s="44">
        <f>H47/'DATO CEM'!$H$139</f>
        <v>3.7908539778505522E-2</v>
      </c>
      <c r="U47" s="42">
        <f t="shared" si="3"/>
        <v>16524.634620512592</v>
      </c>
      <c r="V47" s="52">
        <f t="shared" si="2"/>
        <v>4492.7003794874072</v>
      </c>
      <c r="W47" s="110">
        <f t="shared" si="4"/>
        <v>9914.7807723075548</v>
      </c>
    </row>
    <row r="48" spans="2:23" ht="15" customHeight="1" x14ac:dyDescent="0.2">
      <c r="B48" s="109">
        <v>105</v>
      </c>
      <c r="C48" s="53" t="s">
        <v>348</v>
      </c>
      <c r="D48" s="55" t="s">
        <v>96</v>
      </c>
      <c r="E48" s="96"/>
      <c r="F48" s="55" t="s">
        <v>97</v>
      </c>
      <c r="G48" s="53" t="s">
        <v>39</v>
      </c>
      <c r="H48" s="42">
        <v>1036.8</v>
      </c>
      <c r="I48" s="42">
        <v>1999.67</v>
      </c>
      <c r="J48" s="43">
        <v>1036.8</v>
      </c>
      <c r="K48" s="43">
        <v>1036.8</v>
      </c>
      <c r="L48" s="43">
        <v>1036.8</v>
      </c>
      <c r="M48" s="43">
        <v>1035.83</v>
      </c>
      <c r="N48" s="43">
        <v>1035.83</v>
      </c>
      <c r="O48" s="43">
        <v>1999.67</v>
      </c>
      <c r="P48" s="43">
        <v>1999.67</v>
      </c>
      <c r="Q48" s="43">
        <v>1999.67</v>
      </c>
      <c r="R48" s="43">
        <v>1999.67</v>
      </c>
      <c r="S48" s="42">
        <f t="shared" si="0"/>
        <v>999.83500000000004</v>
      </c>
      <c r="T48" s="44">
        <f>H48/'DATO CEM'!$H$139</f>
        <v>1.3436600241547771E-3</v>
      </c>
      <c r="U48" s="42">
        <f t="shared" si="3"/>
        <v>585.71211349945986</v>
      </c>
      <c r="V48" s="52">
        <f t="shared" si="2"/>
        <v>414.12288650054018</v>
      </c>
      <c r="W48" s="110">
        <f t="shared" si="4"/>
        <v>351.42726809967593</v>
      </c>
    </row>
    <row r="49" spans="2:23" ht="15" customHeight="1" x14ac:dyDescent="0.2">
      <c r="B49" s="109">
        <v>106</v>
      </c>
      <c r="C49" s="53" t="s">
        <v>349</v>
      </c>
      <c r="D49" s="55" t="s">
        <v>96</v>
      </c>
      <c r="E49" s="97"/>
      <c r="F49" s="55" t="s">
        <v>97</v>
      </c>
      <c r="G49" s="53" t="s">
        <v>39</v>
      </c>
      <c r="H49" s="42">
        <v>885.6</v>
      </c>
      <c r="I49" s="42">
        <v>1887.88</v>
      </c>
      <c r="J49" s="43">
        <v>885.6</v>
      </c>
      <c r="K49" s="43">
        <v>885.6</v>
      </c>
      <c r="L49" s="43">
        <v>885.6</v>
      </c>
      <c r="M49" s="43">
        <v>887.36</v>
      </c>
      <c r="N49" s="43">
        <v>887.36</v>
      </c>
      <c r="O49" s="43">
        <v>1862.77</v>
      </c>
      <c r="P49" s="43">
        <v>1862.77</v>
      </c>
      <c r="Q49" s="43">
        <v>1887.88</v>
      </c>
      <c r="R49" s="43">
        <v>1887.88</v>
      </c>
      <c r="S49" s="42">
        <f t="shared" si="0"/>
        <v>943.94</v>
      </c>
      <c r="T49" s="44">
        <f>H49/'DATO CEM'!$H$139</f>
        <v>1.1477096039655388E-3</v>
      </c>
      <c r="U49" s="42">
        <f t="shared" si="3"/>
        <v>500.29576361412194</v>
      </c>
      <c r="V49" s="52">
        <f t="shared" si="2"/>
        <v>443.64423638587812</v>
      </c>
      <c r="W49" s="110">
        <f t="shared" si="4"/>
        <v>300.17745816847315</v>
      </c>
    </row>
    <row r="50" spans="2:23" ht="15" customHeight="1" x14ac:dyDescent="0.2">
      <c r="B50" s="109">
        <v>80</v>
      </c>
      <c r="C50" s="53" t="s">
        <v>294</v>
      </c>
      <c r="D50" s="55" t="s">
        <v>295</v>
      </c>
      <c r="E50" s="53" t="s">
        <v>68</v>
      </c>
      <c r="F50" s="55" t="s">
        <v>296</v>
      </c>
      <c r="G50" s="53" t="s">
        <v>39</v>
      </c>
      <c r="H50" s="42">
        <v>3193.64</v>
      </c>
      <c r="I50" s="42">
        <v>17520.71</v>
      </c>
      <c r="J50" s="43">
        <v>3193.64</v>
      </c>
      <c r="K50" s="43">
        <v>3078.41</v>
      </c>
      <c r="L50" s="43">
        <v>2982.39</v>
      </c>
      <c r="M50" s="43">
        <v>2983.47</v>
      </c>
      <c r="N50" s="43">
        <v>2887.44</v>
      </c>
      <c r="O50" s="43">
        <v>19148.66</v>
      </c>
      <c r="P50" s="43">
        <v>18557.330000000002</v>
      </c>
      <c r="Q50" s="43">
        <v>18095.55</v>
      </c>
      <c r="R50" s="43">
        <v>17520.71</v>
      </c>
      <c r="S50" s="42">
        <f t="shared" ref="S50" si="5">MAX(J50:R50)*50%</f>
        <v>9574.33</v>
      </c>
      <c r="T50" s="44">
        <f>H50/'DATO CEM'!$H$139</f>
        <v>4.1388564810394121E-3</v>
      </c>
      <c r="U50" s="42">
        <f t="shared" ref="U50" si="6">U$11*T50</f>
        <v>1804.1605267712334</v>
      </c>
      <c r="V50" s="52">
        <f t="shared" ref="V50" si="7">S50-U50</f>
        <v>7770.1694732287669</v>
      </c>
      <c r="W50" s="110">
        <f t="shared" si="4"/>
        <v>1082.4963160627401</v>
      </c>
    </row>
    <row r="51" spans="2:23" x14ac:dyDescent="0.2">
      <c r="B51" s="8"/>
      <c r="C51" s="9"/>
      <c r="E51" s="2"/>
      <c r="F51" s="8"/>
      <c r="G51" s="4"/>
      <c r="H51" s="25">
        <f>SUM(H20:H50)</f>
        <v>458714.08999999985</v>
      </c>
      <c r="I51" s="25">
        <f>SUM(I20:I50)</f>
        <v>794154.02000000014</v>
      </c>
      <c r="J51" s="25">
        <f>SUM(J20:J50)</f>
        <v>486255.34999999992</v>
      </c>
      <c r="K51" s="25">
        <f>SUM(K20:K50)</f>
        <v>477822.47999999992</v>
      </c>
      <c r="L51" s="25">
        <f>SUM(L20:L50)</f>
        <v>469786.27999999997</v>
      </c>
      <c r="M51" s="25">
        <f>SUM(M20:M50)</f>
        <v>463624.95000000007</v>
      </c>
      <c r="N51" s="25">
        <f>SUM(N20:N50)</f>
        <v>521046.03</v>
      </c>
      <c r="O51" s="25">
        <f>SUM(O20:O50)</f>
        <v>864990.26000000036</v>
      </c>
      <c r="P51" s="25">
        <f>SUM(P20:P50)</f>
        <v>854690.8899999999</v>
      </c>
      <c r="Q51" s="25">
        <f>SUM(Q20:Q50)</f>
        <v>851702.7100000002</v>
      </c>
      <c r="R51" s="25">
        <f>SUM(R20:R50)</f>
        <v>794154.02000000014</v>
      </c>
      <c r="S51" s="25">
        <f>SUM(S20:S50)</f>
        <v>456495.93500000011</v>
      </c>
      <c r="T51" s="10">
        <f>SUM(T20:T50)</f>
        <v>0.96728929244930573</v>
      </c>
      <c r="U51" s="105">
        <f>SUM(U45:U50)</f>
        <v>20902.962601199317</v>
      </c>
      <c r="W51" s="110">
        <f>SUM(W45:W50)</f>
        <v>12541.777560719591</v>
      </c>
    </row>
    <row r="52" spans="2:23" x14ac:dyDescent="0.2">
      <c r="B52" s="8"/>
      <c r="C52" s="9"/>
      <c r="E52" s="2"/>
      <c r="F52" s="8"/>
      <c r="G52" s="4"/>
      <c r="H52" s="25"/>
      <c r="I52" s="25"/>
      <c r="S52" s="25"/>
      <c r="T52" s="10"/>
      <c r="U52" s="31"/>
    </row>
    <row r="55" spans="2:23" ht="15" customHeight="1" x14ac:dyDescent="0.2">
      <c r="C55" s="75" t="s">
        <v>114</v>
      </c>
      <c r="D55" s="76"/>
      <c r="E55" s="16"/>
      <c r="G55" s="61" t="s">
        <v>115</v>
      </c>
      <c r="H55" s="62"/>
      <c r="I55" s="63"/>
      <c r="J55" s="36"/>
      <c r="K55" s="36"/>
      <c r="L55" s="36"/>
      <c r="M55" s="36"/>
      <c r="N55" s="36"/>
      <c r="O55" s="36"/>
      <c r="P55" s="36"/>
      <c r="Q55" s="36"/>
      <c r="R55" s="36"/>
      <c r="S55" s="21"/>
      <c r="T55" s="21"/>
      <c r="U55" s="32"/>
    </row>
    <row r="56" spans="2:23" x14ac:dyDescent="0.2">
      <c r="C56" s="11"/>
      <c r="D56" s="18"/>
      <c r="E56" s="17"/>
      <c r="G56" s="20"/>
      <c r="H56" s="26"/>
      <c r="I56" s="39"/>
      <c r="J56" s="37"/>
      <c r="K56" s="37"/>
      <c r="L56" s="37"/>
      <c r="M56" s="37"/>
      <c r="N56" s="37"/>
      <c r="O56" s="37"/>
      <c r="P56" s="37"/>
      <c r="Q56" s="37"/>
      <c r="R56" s="37"/>
      <c r="S56" s="26"/>
      <c r="T56" s="22"/>
      <c r="U56" s="32"/>
    </row>
    <row r="57" spans="2:23" s="50" customFormat="1" x14ac:dyDescent="0.2">
      <c r="B57" s="6"/>
      <c r="C57" s="11"/>
      <c r="D57" s="18"/>
      <c r="E57" s="17"/>
      <c r="F57" s="6"/>
      <c r="G57" s="20"/>
      <c r="H57" s="26"/>
      <c r="I57" s="39"/>
      <c r="J57" s="37"/>
      <c r="K57" s="37"/>
      <c r="L57" s="37"/>
      <c r="M57" s="37"/>
      <c r="N57" s="37"/>
      <c r="O57" s="37"/>
      <c r="P57" s="37"/>
      <c r="Q57" s="37"/>
      <c r="R57" s="37"/>
      <c r="S57" s="26"/>
      <c r="T57" s="22"/>
      <c r="U57" s="32"/>
      <c r="W57" s="3"/>
    </row>
    <row r="58" spans="2:23" s="50" customFormat="1" x14ac:dyDescent="0.2">
      <c r="B58" s="6"/>
      <c r="C58" s="11"/>
      <c r="D58" s="18"/>
      <c r="E58" s="17"/>
      <c r="F58" s="6"/>
      <c r="G58" s="20"/>
      <c r="H58" s="26"/>
      <c r="I58" s="39"/>
      <c r="J58" s="37"/>
      <c r="K58" s="37"/>
      <c r="L58" s="37"/>
      <c r="M58" s="37"/>
      <c r="N58" s="37"/>
      <c r="O58" s="37"/>
      <c r="P58" s="37"/>
      <c r="Q58" s="37"/>
      <c r="R58" s="37"/>
      <c r="S58" s="26"/>
      <c r="T58" s="22"/>
      <c r="U58" s="32"/>
      <c r="W58" s="3"/>
    </row>
    <row r="59" spans="2:23" s="50" customFormat="1" x14ac:dyDescent="0.2">
      <c r="B59" s="6"/>
      <c r="C59" s="11"/>
      <c r="D59" s="18"/>
      <c r="E59" s="17"/>
      <c r="F59" s="6"/>
      <c r="G59" s="20"/>
      <c r="H59" s="26"/>
      <c r="I59" s="39"/>
      <c r="J59" s="37"/>
      <c r="K59" s="37"/>
      <c r="L59" s="37"/>
      <c r="M59" s="37"/>
      <c r="N59" s="37"/>
      <c r="O59" s="37"/>
      <c r="P59" s="37"/>
      <c r="Q59" s="37"/>
      <c r="R59" s="37"/>
      <c r="S59" s="26"/>
      <c r="T59" s="22"/>
      <c r="U59" s="32"/>
      <c r="W59" s="3"/>
    </row>
    <row r="60" spans="2:23" s="50" customFormat="1" x14ac:dyDescent="0.2">
      <c r="B60" s="6"/>
      <c r="C60" s="11"/>
      <c r="D60" s="18"/>
      <c r="E60" s="17"/>
      <c r="F60" s="6"/>
      <c r="G60" s="20"/>
      <c r="H60" s="26"/>
      <c r="I60" s="39"/>
      <c r="J60" s="37"/>
      <c r="K60" s="37"/>
      <c r="L60" s="37"/>
      <c r="M60" s="37"/>
      <c r="N60" s="37"/>
      <c r="O60" s="37"/>
      <c r="P60" s="37"/>
      <c r="Q60" s="37"/>
      <c r="R60" s="37"/>
      <c r="S60" s="26"/>
      <c r="T60" s="22"/>
      <c r="U60" s="32"/>
      <c r="W60" s="3"/>
    </row>
    <row r="61" spans="2:23" s="50" customFormat="1" x14ac:dyDescent="0.2">
      <c r="B61" s="6"/>
      <c r="C61" s="12"/>
      <c r="D61" s="19"/>
      <c r="E61" s="16"/>
      <c r="F61" s="6"/>
      <c r="G61" s="20"/>
      <c r="H61" s="26"/>
      <c r="I61" s="39"/>
      <c r="J61" s="37"/>
      <c r="K61" s="37"/>
      <c r="L61" s="37"/>
      <c r="M61" s="37"/>
      <c r="N61" s="37"/>
      <c r="O61" s="37"/>
      <c r="P61" s="37"/>
      <c r="Q61" s="37"/>
      <c r="R61" s="37"/>
      <c r="S61" s="26"/>
      <c r="T61" s="22"/>
      <c r="U61" s="32"/>
      <c r="W61" s="3"/>
    </row>
    <row r="62" spans="2:23" s="50" customFormat="1" ht="22.5" customHeight="1" x14ac:dyDescent="0.2">
      <c r="B62" s="6"/>
      <c r="C62" s="77" t="s">
        <v>380</v>
      </c>
      <c r="D62" s="78"/>
      <c r="E62" s="16"/>
      <c r="F62" s="6"/>
      <c r="G62" s="64" t="s">
        <v>116</v>
      </c>
      <c r="H62" s="65"/>
      <c r="I62" s="66"/>
      <c r="J62" s="38"/>
      <c r="K62" s="38"/>
      <c r="L62" s="38"/>
      <c r="M62" s="38"/>
      <c r="N62" s="38"/>
      <c r="O62" s="38"/>
      <c r="P62" s="38"/>
      <c r="Q62" s="38"/>
      <c r="R62" s="38"/>
      <c r="S62" s="14"/>
      <c r="T62" s="14"/>
      <c r="U62" s="32"/>
      <c r="W62" s="3"/>
    </row>
    <row r="63" spans="2:23" s="50" customFormat="1" x14ac:dyDescent="0.2">
      <c r="B63" s="6"/>
      <c r="C63" s="7"/>
      <c r="D63" s="13"/>
      <c r="E63" s="1"/>
      <c r="F63" s="6"/>
      <c r="G63" s="5"/>
      <c r="H63" s="26"/>
      <c r="I63" s="26"/>
      <c r="J63" s="37"/>
      <c r="K63" s="37"/>
      <c r="L63" s="37"/>
      <c r="M63" s="37"/>
      <c r="N63" s="37"/>
      <c r="O63" s="37"/>
      <c r="P63" s="37"/>
      <c r="Q63" s="37"/>
      <c r="R63" s="37"/>
      <c r="S63" s="26"/>
      <c r="T63" s="22"/>
      <c r="U63" s="32"/>
      <c r="W63" s="3"/>
    </row>
  </sheetData>
  <mergeCells count="43">
    <mergeCell ref="G55:I55"/>
    <mergeCell ref="C62:D62"/>
    <mergeCell ref="G62:I62"/>
    <mergeCell ref="C55:D55"/>
    <mergeCell ref="E47:E49"/>
    <mergeCell ref="H43:H44"/>
    <mergeCell ref="I43:I44"/>
    <mergeCell ref="J43:R43"/>
    <mergeCell ref="S43:S44"/>
    <mergeCell ref="T43:T44"/>
    <mergeCell ref="U43:U44"/>
    <mergeCell ref="B43:B44"/>
    <mergeCell ref="C43:C44"/>
    <mergeCell ref="D43:D44"/>
    <mergeCell ref="E43:E44"/>
    <mergeCell ref="F43:F44"/>
    <mergeCell ref="G43:G44"/>
    <mergeCell ref="H18:H19"/>
    <mergeCell ref="I18:I19"/>
    <mergeCell ref="J18:R18"/>
    <mergeCell ref="S18:S19"/>
    <mergeCell ref="T18:T19"/>
    <mergeCell ref="U18:U19"/>
    <mergeCell ref="B11:T11"/>
    <mergeCell ref="B12:U12"/>
    <mergeCell ref="B13:T13"/>
    <mergeCell ref="B15:T15"/>
    <mergeCell ref="B18:B19"/>
    <mergeCell ref="C18:C19"/>
    <mergeCell ref="D18:D19"/>
    <mergeCell ref="E18:E19"/>
    <mergeCell ref="F18:F19"/>
    <mergeCell ref="G18:G19"/>
    <mergeCell ref="B2:T2"/>
    <mergeCell ref="U2:U10"/>
    <mergeCell ref="B3:T3"/>
    <mergeCell ref="B4:T4"/>
    <mergeCell ref="B5:T5"/>
    <mergeCell ref="B6:T6"/>
    <mergeCell ref="B7:T7"/>
    <mergeCell ref="B8:T8"/>
    <mergeCell ref="B9:T9"/>
    <mergeCell ref="B10:T10"/>
  </mergeCells>
  <pageMargins left="0.23622047244094491" right="0.15748031496062992" top="0.9055118110236221" bottom="0.6692913385826772" header="0.15748031496062992" footer="0.15748031496062992"/>
  <pageSetup paperSize="9" scale="55" orientation="landscape" horizontalDpi="120" verticalDpi="72" r:id="rId1"/>
  <headerFooter>
    <oddHeader>&amp;C&amp;G</oddHeader>
    <oddFooter>&amp;L&amp;P de &amp;N&amp;C&amp;G&amp;R&amp;F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9D9D8-C53C-4DFE-9473-10634A8AD01E}">
  <dimension ref="B2:W61"/>
  <sheetViews>
    <sheetView topLeftCell="D26" zoomScaleNormal="100" workbookViewId="0">
      <selection activeCell="V53" sqref="V53"/>
    </sheetView>
  </sheetViews>
  <sheetFormatPr baseColWidth="10" defaultRowHeight="11.25" x14ac:dyDescent="0.2"/>
  <cols>
    <col min="1" max="1" width="2" style="3" customWidth="1"/>
    <col min="2" max="2" width="4.140625" style="6" customWidth="1"/>
    <col min="3" max="3" width="21.85546875" style="7" bestFit="1" customWidth="1"/>
    <col min="4" max="4" width="12.7109375" style="13" bestFit="1" customWidth="1"/>
    <col min="5" max="5" width="36.28515625" style="1" customWidth="1"/>
    <col min="6" max="6" width="7.28515625" style="6" customWidth="1"/>
    <col min="7" max="7" width="16.5703125" style="3" customWidth="1"/>
    <col min="8" max="8" width="10.85546875" style="27" customWidth="1"/>
    <col min="9" max="9" width="13.28515625" style="27" customWidth="1"/>
    <col min="10" max="10" width="13.28515625" style="35" customWidth="1"/>
    <col min="11" max="11" width="13" style="35" customWidth="1"/>
    <col min="12" max="16" width="12.5703125" style="35" customWidth="1"/>
    <col min="17" max="17" width="12.85546875" style="35" bestFit="1" customWidth="1"/>
    <col min="18" max="18" width="12.5703125" style="35" bestFit="1" customWidth="1"/>
    <col min="19" max="19" width="9.85546875" style="27" bestFit="1" customWidth="1"/>
    <col min="20" max="20" width="8.140625" style="23" customWidth="1"/>
    <col min="21" max="21" width="11.140625" style="33" customWidth="1"/>
    <col min="22" max="22" width="11.42578125" style="50"/>
    <col min="23" max="16384" width="11.42578125" style="3"/>
  </cols>
  <sheetData>
    <row r="2" spans="2:22" ht="28.5" customHeight="1" x14ac:dyDescent="0.2">
      <c r="B2" s="81" t="s">
        <v>132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79"/>
    </row>
    <row r="3" spans="2:22" s="4" customFormat="1" ht="15" customHeight="1" x14ac:dyDescent="0.25">
      <c r="B3" s="80" t="s">
        <v>133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79"/>
      <c r="V3" s="50"/>
    </row>
    <row r="4" spans="2:22" s="4" customFormat="1" ht="15" customHeight="1" x14ac:dyDescent="0.25">
      <c r="B4" s="80" t="s">
        <v>134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79"/>
      <c r="V4" s="50"/>
    </row>
    <row r="5" spans="2:22" s="4" customFormat="1" ht="15" customHeight="1" x14ac:dyDescent="0.25">
      <c r="B5" s="80" t="s">
        <v>135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79"/>
      <c r="V5" s="50"/>
    </row>
    <row r="6" spans="2:22" s="4" customFormat="1" ht="15" customHeight="1" x14ac:dyDescent="0.25">
      <c r="B6" s="80" t="s">
        <v>136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79"/>
      <c r="V6" s="50"/>
    </row>
    <row r="7" spans="2:22" s="4" customFormat="1" ht="15" customHeight="1" x14ac:dyDescent="0.25">
      <c r="B7" s="80" t="s">
        <v>137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9"/>
      <c r="V7" s="50"/>
    </row>
    <row r="8" spans="2:22" s="4" customFormat="1" ht="15" customHeight="1" x14ac:dyDescent="0.25">
      <c r="B8" s="80" t="s">
        <v>381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9"/>
      <c r="V8" s="50"/>
    </row>
    <row r="9" spans="2:22" s="4" customFormat="1" ht="15" customHeight="1" x14ac:dyDescent="0.25">
      <c r="B9" s="80" t="s">
        <v>138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9"/>
      <c r="V9" s="50"/>
    </row>
    <row r="10" spans="2:22" s="4" customFormat="1" ht="15" customHeight="1" x14ac:dyDescent="0.25">
      <c r="B10" s="80" t="s">
        <v>131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9"/>
      <c r="V10" s="50"/>
    </row>
    <row r="11" spans="2:22" s="4" customFormat="1" ht="27.75" customHeight="1" x14ac:dyDescent="0.25">
      <c r="B11" s="82" t="s">
        <v>382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29">
        <v>435907.97</v>
      </c>
      <c r="V11" s="50"/>
    </row>
    <row r="12" spans="2:22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  <row r="13" spans="2:22" ht="15" customHeight="1" x14ac:dyDescent="0.2">
      <c r="B13" s="67" t="s">
        <v>398</v>
      </c>
      <c r="C13" s="68"/>
      <c r="D13" s="68"/>
      <c r="E13" s="68"/>
      <c r="F13" s="68"/>
      <c r="G13" s="68"/>
      <c r="H13" s="68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/>
      <c r="U13" s="30"/>
    </row>
    <row r="14" spans="2:22" ht="15" customHeight="1" x14ac:dyDescent="0.2">
      <c r="B14" s="15"/>
      <c r="C14" s="15"/>
      <c r="D14" s="15"/>
      <c r="E14" s="15"/>
      <c r="F14" s="15"/>
      <c r="G14" s="15"/>
      <c r="H14" s="24"/>
      <c r="I14" s="24"/>
      <c r="J14" s="34"/>
      <c r="K14" s="34"/>
      <c r="L14" s="34"/>
      <c r="M14" s="34"/>
      <c r="N14" s="34"/>
      <c r="O14" s="34"/>
      <c r="P14" s="34"/>
      <c r="Q14" s="34"/>
      <c r="R14" s="34"/>
      <c r="S14" s="24"/>
      <c r="T14" s="24"/>
      <c r="U14" s="30"/>
    </row>
    <row r="15" spans="2:22" ht="15" customHeight="1" x14ac:dyDescent="0.2">
      <c r="B15" s="67" t="s">
        <v>399</v>
      </c>
      <c r="C15" s="68"/>
      <c r="D15" s="68"/>
      <c r="E15" s="68"/>
      <c r="F15" s="68"/>
      <c r="G15" s="68"/>
      <c r="H15" s="68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/>
      <c r="U15" s="30"/>
    </row>
    <row r="16" spans="2:22" ht="15" customHeight="1" x14ac:dyDescent="0.2">
      <c r="B16" s="15"/>
      <c r="C16" s="15"/>
      <c r="D16" s="15"/>
      <c r="E16" s="15"/>
      <c r="F16" s="15"/>
      <c r="G16" s="15"/>
      <c r="H16" s="24"/>
      <c r="I16" s="24"/>
      <c r="J16" s="34"/>
      <c r="K16" s="34"/>
      <c r="L16" s="34"/>
      <c r="M16" s="34"/>
      <c r="N16" s="34"/>
      <c r="O16" s="34"/>
      <c r="P16" s="34"/>
      <c r="Q16" s="34"/>
      <c r="R16" s="34"/>
      <c r="S16" s="24"/>
      <c r="T16" s="24"/>
      <c r="U16" s="30"/>
    </row>
    <row r="17" spans="2:22" ht="15" customHeight="1" x14ac:dyDescent="0.2">
      <c r="B17" s="15"/>
      <c r="C17" s="15"/>
      <c r="D17" s="15"/>
      <c r="E17" s="15"/>
      <c r="F17" s="15"/>
      <c r="G17" s="15"/>
      <c r="H17" s="24"/>
      <c r="I17" s="24"/>
      <c r="J17" s="34"/>
      <c r="K17" s="34"/>
      <c r="L17" s="34"/>
      <c r="M17" s="34"/>
      <c r="N17" s="34"/>
      <c r="O17" s="34"/>
      <c r="P17" s="34"/>
      <c r="Q17" s="34"/>
      <c r="R17" s="34"/>
      <c r="S17" s="24"/>
      <c r="T17" s="24"/>
      <c r="U17" s="30"/>
    </row>
    <row r="18" spans="2:22" s="28" customFormat="1" ht="24" customHeight="1" x14ac:dyDescent="0.25">
      <c r="B18" s="72" t="s">
        <v>20</v>
      </c>
      <c r="C18" s="71" t="s">
        <v>21</v>
      </c>
      <c r="D18" s="71" t="s">
        <v>372</v>
      </c>
      <c r="E18" s="72" t="s">
        <v>22</v>
      </c>
      <c r="F18" s="72" t="s">
        <v>0</v>
      </c>
      <c r="G18" s="72" t="s">
        <v>23</v>
      </c>
      <c r="H18" s="73" t="s">
        <v>396</v>
      </c>
      <c r="I18" s="73" t="s">
        <v>395</v>
      </c>
      <c r="J18" s="74" t="s">
        <v>373</v>
      </c>
      <c r="K18" s="74"/>
      <c r="L18" s="74"/>
      <c r="M18" s="74"/>
      <c r="N18" s="74"/>
      <c r="O18" s="74"/>
      <c r="P18" s="74"/>
      <c r="Q18" s="74"/>
      <c r="R18" s="74"/>
      <c r="S18" s="84" t="s">
        <v>397</v>
      </c>
      <c r="T18" s="86" t="s">
        <v>394</v>
      </c>
      <c r="U18" s="88" t="s">
        <v>130</v>
      </c>
      <c r="V18" s="51"/>
    </row>
    <row r="19" spans="2:22" s="28" customFormat="1" ht="75.75" customHeight="1" x14ac:dyDescent="0.25">
      <c r="B19" s="72"/>
      <c r="C19" s="71"/>
      <c r="D19" s="71"/>
      <c r="E19" s="72"/>
      <c r="F19" s="72"/>
      <c r="G19" s="72"/>
      <c r="H19" s="73"/>
      <c r="I19" s="73"/>
      <c r="J19" s="40" t="s">
        <v>375</v>
      </c>
      <c r="K19" s="40" t="s">
        <v>374</v>
      </c>
      <c r="L19" s="40" t="s">
        <v>393</v>
      </c>
      <c r="M19" s="40" t="s">
        <v>392</v>
      </c>
      <c r="N19" s="40" t="s">
        <v>391</v>
      </c>
      <c r="O19" s="40" t="s">
        <v>390</v>
      </c>
      <c r="P19" s="40" t="s">
        <v>389</v>
      </c>
      <c r="Q19" s="40" t="s">
        <v>388</v>
      </c>
      <c r="R19" s="40" t="s">
        <v>387</v>
      </c>
      <c r="S19" s="85"/>
      <c r="T19" s="87"/>
      <c r="U19" s="89"/>
      <c r="V19" s="51"/>
    </row>
    <row r="20" spans="2:22" ht="15" customHeight="1" x14ac:dyDescent="0.2">
      <c r="B20" s="41">
        <v>1</v>
      </c>
      <c r="C20" s="53" t="s">
        <v>139</v>
      </c>
      <c r="D20" s="54" t="s">
        <v>15</v>
      </c>
      <c r="E20" s="93" t="s">
        <v>16</v>
      </c>
      <c r="F20" s="55">
        <v>5751</v>
      </c>
      <c r="G20" s="53" t="s">
        <v>142</v>
      </c>
      <c r="H20" s="42">
        <v>17991.63</v>
      </c>
      <c r="I20" s="42">
        <v>38918.47</v>
      </c>
      <c r="J20" s="43">
        <v>17991.63</v>
      </c>
      <c r="K20" s="43">
        <v>17991.63</v>
      </c>
      <c r="L20" s="43">
        <v>17991.63</v>
      </c>
      <c r="M20" s="43">
        <v>18019.259999999998</v>
      </c>
      <c r="N20" s="43">
        <v>18019.259999999998</v>
      </c>
      <c r="O20" s="43">
        <v>26119.43</v>
      </c>
      <c r="P20" s="43">
        <v>26119.43</v>
      </c>
      <c r="Q20" s="43">
        <v>27602.06</v>
      </c>
      <c r="R20" s="43">
        <v>38918.47</v>
      </c>
      <c r="S20" s="42">
        <f>MAX(J20:R20)*50%</f>
        <v>19459.235000000001</v>
      </c>
      <c r="T20" s="44">
        <f>H20/$H$49</f>
        <v>4.1926311268156255E-2</v>
      </c>
      <c r="U20" s="42">
        <f>U$11*T20</f>
        <v>18276.013234490118</v>
      </c>
      <c r="V20" s="52">
        <f>S20-U20</f>
        <v>1183.221765509883</v>
      </c>
    </row>
    <row r="21" spans="2:22" ht="15" customHeight="1" x14ac:dyDescent="0.2">
      <c r="B21" s="41">
        <v>2</v>
      </c>
      <c r="C21" s="53" t="s">
        <v>143</v>
      </c>
      <c r="D21" s="54" t="s">
        <v>15</v>
      </c>
      <c r="E21" s="93" t="s">
        <v>16</v>
      </c>
      <c r="F21" s="55">
        <v>5751</v>
      </c>
      <c r="G21" s="53" t="s">
        <v>39</v>
      </c>
      <c r="H21" s="42">
        <v>1168.1199999999999</v>
      </c>
      <c r="I21" s="42">
        <v>1926.33</v>
      </c>
      <c r="J21" s="43">
        <v>1168.1199999999999</v>
      </c>
      <c r="K21" s="43">
        <v>1168.1199999999999</v>
      </c>
      <c r="L21" s="43">
        <v>1168.1199999999999</v>
      </c>
      <c r="M21" s="43">
        <v>1170.76</v>
      </c>
      <c r="N21" s="43">
        <v>1170.76</v>
      </c>
      <c r="O21" s="43">
        <v>1749.95</v>
      </c>
      <c r="P21" s="43">
        <v>1749.95</v>
      </c>
      <c r="Q21" s="43">
        <v>1926.33</v>
      </c>
      <c r="R21" s="43">
        <v>1926.33</v>
      </c>
      <c r="S21" s="42">
        <f t="shared" ref="S21:S45" si="0">MAX(J21:R21)*50%</f>
        <v>963.16499999999996</v>
      </c>
      <c r="T21" s="44">
        <f>H21/$H$49</f>
        <v>2.7220970372644768E-3</v>
      </c>
      <c r="U21" s="42">
        <f t="shared" ref="U21:U40" si="1">U$11*T21</f>
        <v>1186.5837936569724</v>
      </c>
      <c r="V21" s="52">
        <f t="shared" ref="V21:V45" si="2">S21-U21</f>
        <v>-223.41879365697241</v>
      </c>
    </row>
    <row r="22" spans="2:22" ht="15" customHeight="1" x14ac:dyDescent="0.2">
      <c r="B22" s="41">
        <v>53</v>
      </c>
      <c r="C22" s="53" t="s">
        <v>243</v>
      </c>
      <c r="D22" s="55" t="s">
        <v>15</v>
      </c>
      <c r="E22" s="93" t="s">
        <v>16</v>
      </c>
      <c r="F22" s="55">
        <v>5751</v>
      </c>
      <c r="G22" s="53" t="s">
        <v>244</v>
      </c>
      <c r="H22" s="42">
        <v>46749.06</v>
      </c>
      <c r="I22" s="42">
        <v>59902.95</v>
      </c>
      <c r="J22" s="43">
        <v>46749.06</v>
      </c>
      <c r="K22" s="43">
        <v>46749.06</v>
      </c>
      <c r="L22" s="43">
        <v>46749.06</v>
      </c>
      <c r="M22" s="43">
        <v>46601.04</v>
      </c>
      <c r="N22" s="43">
        <v>46601.04</v>
      </c>
      <c r="O22" s="43">
        <v>113451.9</v>
      </c>
      <c r="P22" s="43">
        <v>113451.9</v>
      </c>
      <c r="Q22" s="43">
        <v>123260.71</v>
      </c>
      <c r="R22" s="43">
        <v>59902.95</v>
      </c>
      <c r="S22" s="42">
        <f t="shared" si="0"/>
        <v>61630.355000000003</v>
      </c>
      <c r="T22" s="44">
        <f>H22/$H$49</f>
        <v>0.10894041512935253</v>
      </c>
      <c r="U22" s="42">
        <f t="shared" si="1"/>
        <v>47487.995209993343</v>
      </c>
      <c r="V22" s="52">
        <f t="shared" si="2"/>
        <v>14142.35979000666</v>
      </c>
    </row>
    <row r="23" spans="2:22" ht="15" customHeight="1" x14ac:dyDescent="0.2">
      <c r="B23" s="41">
        <v>84</v>
      </c>
      <c r="C23" s="53" t="s">
        <v>305</v>
      </c>
      <c r="D23" s="55" t="s">
        <v>15</v>
      </c>
      <c r="E23" s="93" t="s">
        <v>16</v>
      </c>
      <c r="F23" s="55">
        <v>5751</v>
      </c>
      <c r="G23" s="53" t="s">
        <v>306</v>
      </c>
      <c r="H23" s="42">
        <v>36156.18</v>
      </c>
      <c r="I23" s="42">
        <v>50913.42</v>
      </c>
      <c r="J23" s="43">
        <v>36156.18</v>
      </c>
      <c r="K23" s="43">
        <v>35640.19</v>
      </c>
      <c r="L23" s="43">
        <v>35124.199999999997</v>
      </c>
      <c r="M23" s="43">
        <v>34581.5</v>
      </c>
      <c r="N23" s="43">
        <v>34065.51</v>
      </c>
      <c r="O23" s="43">
        <v>54593.78</v>
      </c>
      <c r="P23" s="43">
        <v>53973.79</v>
      </c>
      <c r="Q23" s="43">
        <v>51259.73</v>
      </c>
      <c r="R23" s="43">
        <v>50913.42</v>
      </c>
      <c r="S23" s="42">
        <f t="shared" si="0"/>
        <v>27296.89</v>
      </c>
      <c r="T23" s="44">
        <f>H23/$H$49</f>
        <v>8.4255582009383573E-2</v>
      </c>
      <c r="U23" s="42">
        <f t="shared" si="1"/>
        <v>36727.679714878912</v>
      </c>
      <c r="V23" s="52">
        <f t="shared" si="2"/>
        <v>-9430.7897148789125</v>
      </c>
    </row>
    <row r="24" spans="2:22" ht="15" customHeight="1" x14ac:dyDescent="0.2">
      <c r="B24" s="41">
        <v>118</v>
      </c>
      <c r="C24" s="56" t="s">
        <v>385</v>
      </c>
      <c r="D24" s="54" t="s">
        <v>15</v>
      </c>
      <c r="E24" s="93" t="s">
        <v>16</v>
      </c>
      <c r="F24" s="55">
        <v>5751</v>
      </c>
      <c r="G24" s="53" t="s">
        <v>371</v>
      </c>
      <c r="H24" s="42">
        <v>13597.09</v>
      </c>
      <c r="I24" s="42">
        <v>26122.66</v>
      </c>
      <c r="J24" s="43">
        <v>13597.09</v>
      </c>
      <c r="K24" s="43">
        <v>13597.09</v>
      </c>
      <c r="L24" s="43">
        <v>13597.09</v>
      </c>
      <c r="M24" s="43">
        <v>13575.29</v>
      </c>
      <c r="N24" s="43">
        <v>13575.29</v>
      </c>
      <c r="O24" s="43">
        <v>26122.66</v>
      </c>
      <c r="P24" s="43">
        <v>26122.66</v>
      </c>
      <c r="Q24" s="43">
        <v>26122.66</v>
      </c>
      <c r="R24" s="43">
        <v>26122.66</v>
      </c>
      <c r="S24" s="42">
        <f t="shared" si="0"/>
        <v>13061.33</v>
      </c>
      <c r="T24" s="44">
        <f>H24/$H$49</f>
        <v>3.1685613125722059E-2</v>
      </c>
      <c r="U24" s="42">
        <f t="shared" si="1"/>
        <v>13812.011295838856</v>
      </c>
      <c r="V24" s="52">
        <f t="shared" si="2"/>
        <v>-750.68129583885639</v>
      </c>
    </row>
    <row r="25" spans="2:22" ht="15" customHeight="1" x14ac:dyDescent="0.2">
      <c r="B25" s="41">
        <v>119</v>
      </c>
      <c r="C25" s="56" t="s">
        <v>386</v>
      </c>
      <c r="D25" s="54" t="s">
        <v>15</v>
      </c>
      <c r="E25" s="93" t="s">
        <v>16</v>
      </c>
      <c r="F25" s="55">
        <v>5751</v>
      </c>
      <c r="G25" s="53" t="s">
        <v>39</v>
      </c>
      <c r="H25" s="42">
        <v>4384.8</v>
      </c>
      <c r="I25" s="42">
        <v>8513.68</v>
      </c>
      <c r="J25" s="43">
        <v>4384.8</v>
      </c>
      <c r="K25" s="43">
        <v>4384.8</v>
      </c>
      <c r="L25" s="43">
        <v>4384.8</v>
      </c>
      <c r="M25" s="43">
        <v>4377.7700000000004</v>
      </c>
      <c r="N25" s="43">
        <v>4377.7700000000004</v>
      </c>
      <c r="O25" s="43">
        <v>8424.0499999999993</v>
      </c>
      <c r="P25" s="43">
        <v>8424.0499999999993</v>
      </c>
      <c r="Q25" s="43">
        <v>8513.68</v>
      </c>
      <c r="R25" s="43">
        <v>8513.68</v>
      </c>
      <c r="S25" s="42">
        <f t="shared" si="0"/>
        <v>4256.84</v>
      </c>
      <c r="T25" s="44">
        <f>H25/$H$49</f>
        <v>1.0218000795292675E-2</v>
      </c>
      <c r="U25" s="42">
        <f t="shared" si="1"/>
        <v>4454.1079841344153</v>
      </c>
      <c r="V25" s="52">
        <f t="shared" si="2"/>
        <v>-197.2679841344152</v>
      </c>
    </row>
    <row r="26" spans="2:22" ht="15" customHeight="1" x14ac:dyDescent="0.2">
      <c r="B26" s="41">
        <v>3</v>
      </c>
      <c r="C26" s="53" t="s">
        <v>144</v>
      </c>
      <c r="D26" s="55" t="s">
        <v>90</v>
      </c>
      <c r="E26" s="90" t="s">
        <v>7</v>
      </c>
      <c r="F26" s="55" t="s">
        <v>8</v>
      </c>
      <c r="G26" s="53" t="s">
        <v>119</v>
      </c>
      <c r="H26" s="42">
        <v>89186.99</v>
      </c>
      <c r="I26" s="42">
        <v>141230.53</v>
      </c>
      <c r="J26" s="43">
        <v>89186.99</v>
      </c>
      <c r="K26" s="43">
        <v>87114.82</v>
      </c>
      <c r="L26" s="43">
        <v>84702.05</v>
      </c>
      <c r="M26" s="43">
        <v>84115.62</v>
      </c>
      <c r="N26" s="43">
        <v>81702.89</v>
      </c>
      <c r="O26" s="43">
        <v>139357.14000000001</v>
      </c>
      <c r="P26" s="43">
        <v>137983.66</v>
      </c>
      <c r="Q26" s="43">
        <v>142629.07</v>
      </c>
      <c r="R26" s="43">
        <v>141230.53</v>
      </c>
      <c r="S26" s="42">
        <f t="shared" si="0"/>
        <v>71314.535000000003</v>
      </c>
      <c r="T26" s="44">
        <f>H26/$H$49</f>
        <v>0.20783450436730522</v>
      </c>
      <c r="U26" s="42">
        <f t="shared" si="1"/>
        <v>90596.716894708152</v>
      </c>
      <c r="V26" s="52">
        <f t="shared" si="2"/>
        <v>-19282.181894708148</v>
      </c>
    </row>
    <row r="27" spans="2:22" ht="15" customHeight="1" x14ac:dyDescent="0.2">
      <c r="B27" s="41">
        <v>4</v>
      </c>
      <c r="C27" s="53" t="s">
        <v>145</v>
      </c>
      <c r="D27" s="55" t="s">
        <v>90</v>
      </c>
      <c r="E27" s="90" t="s">
        <v>7</v>
      </c>
      <c r="F27" s="55" t="s">
        <v>8</v>
      </c>
      <c r="G27" s="53" t="s">
        <v>119</v>
      </c>
      <c r="H27" s="42">
        <v>28466.3</v>
      </c>
      <c r="I27" s="42">
        <v>45491.56</v>
      </c>
      <c r="J27" s="43">
        <v>28466.3</v>
      </c>
      <c r="K27" s="43">
        <v>28466.3</v>
      </c>
      <c r="L27" s="43">
        <v>28466.3</v>
      </c>
      <c r="M27" s="43">
        <v>28510.02</v>
      </c>
      <c r="N27" s="43">
        <v>28510.02</v>
      </c>
      <c r="O27" s="43">
        <v>45491.56</v>
      </c>
      <c r="P27" s="43">
        <v>45491.56</v>
      </c>
      <c r="Q27" s="43">
        <v>45491.56</v>
      </c>
      <c r="R27" s="43">
        <v>45491.56</v>
      </c>
      <c r="S27" s="42">
        <f t="shared" si="0"/>
        <v>22745.78</v>
      </c>
      <c r="T27" s="44">
        <f>H27/$H$49</f>
        <v>6.6335676892683784E-2</v>
      </c>
      <c r="U27" s="42">
        <f t="shared" si="1"/>
        <v>28916.250252865695</v>
      </c>
      <c r="V27" s="52">
        <f t="shared" si="2"/>
        <v>-6170.4702528656962</v>
      </c>
    </row>
    <row r="28" spans="2:22" ht="15" customHeight="1" x14ac:dyDescent="0.2">
      <c r="B28" s="41">
        <v>10</v>
      </c>
      <c r="C28" s="53" t="s">
        <v>155</v>
      </c>
      <c r="D28" s="55" t="s">
        <v>140</v>
      </c>
      <c r="E28" s="46" t="s">
        <v>38</v>
      </c>
      <c r="F28" s="55" t="s">
        <v>141</v>
      </c>
      <c r="G28" s="53" t="s">
        <v>156</v>
      </c>
      <c r="H28" s="42">
        <v>1146.5999999999999</v>
      </c>
      <c r="I28" s="42">
        <v>2621.8</v>
      </c>
      <c r="J28" s="43">
        <v>1146.5999999999999</v>
      </c>
      <c r="K28" s="43">
        <v>1302.21</v>
      </c>
      <c r="L28" s="43">
        <v>1302.21</v>
      </c>
      <c r="M28" s="43">
        <v>1305.05</v>
      </c>
      <c r="N28" s="43">
        <v>1305.05</v>
      </c>
      <c r="O28" s="43">
        <v>2621.8</v>
      </c>
      <c r="P28" s="43">
        <v>2621.8</v>
      </c>
      <c r="Q28" s="43">
        <v>2621.8</v>
      </c>
      <c r="R28" s="43">
        <v>2621.8</v>
      </c>
      <c r="S28" s="42">
        <f t="shared" si="0"/>
        <v>1310.9</v>
      </c>
      <c r="T28" s="44">
        <f>H28/$H$49</f>
        <v>2.6719484838265326E-3</v>
      </c>
      <c r="U28" s="42">
        <f t="shared" si="1"/>
        <v>1164.7236395294017</v>
      </c>
      <c r="V28" s="52">
        <f t="shared" si="2"/>
        <v>146.17636047059841</v>
      </c>
    </row>
    <row r="29" spans="2:22" ht="15" customHeight="1" x14ac:dyDescent="0.2">
      <c r="B29" s="41">
        <v>11</v>
      </c>
      <c r="C29" s="53" t="s">
        <v>157</v>
      </c>
      <c r="D29" s="55" t="s">
        <v>140</v>
      </c>
      <c r="E29" s="46" t="s">
        <v>38</v>
      </c>
      <c r="F29" s="55" t="s">
        <v>141</v>
      </c>
      <c r="G29" s="53" t="s">
        <v>158</v>
      </c>
      <c r="H29" s="42">
        <v>1004.64</v>
      </c>
      <c r="I29" s="42">
        <v>2307.1799999999998</v>
      </c>
      <c r="J29" s="43">
        <v>1004.64</v>
      </c>
      <c r="K29" s="43">
        <v>1004.64</v>
      </c>
      <c r="L29" s="43">
        <v>1004.64</v>
      </c>
      <c r="M29" s="43">
        <v>1006.97</v>
      </c>
      <c r="N29" s="43">
        <v>1006.97</v>
      </c>
      <c r="O29" s="43">
        <v>2307.1799999999998</v>
      </c>
      <c r="P29" s="43">
        <v>2307.1799999999998</v>
      </c>
      <c r="Q29" s="43">
        <v>2307.1799999999998</v>
      </c>
      <c r="R29" s="43">
        <v>2307.1799999999998</v>
      </c>
      <c r="S29" s="42">
        <f t="shared" si="0"/>
        <v>1153.5899999999999</v>
      </c>
      <c r="T29" s="44">
        <f>H29/$H$49</f>
        <v>2.3411358144003907E-3</v>
      </c>
      <c r="U29" s="42">
        <f t="shared" si="1"/>
        <v>1020.519760349571</v>
      </c>
      <c r="V29" s="52">
        <f t="shared" si="2"/>
        <v>133.0702396504289</v>
      </c>
    </row>
    <row r="30" spans="2:22" ht="15" customHeight="1" x14ac:dyDescent="0.2">
      <c r="B30" s="41">
        <v>12</v>
      </c>
      <c r="C30" s="53" t="s">
        <v>159</v>
      </c>
      <c r="D30" s="55" t="s">
        <v>140</v>
      </c>
      <c r="E30" s="46" t="s">
        <v>38</v>
      </c>
      <c r="F30" s="55" t="s">
        <v>141</v>
      </c>
      <c r="G30" s="53" t="s">
        <v>158</v>
      </c>
      <c r="H30" s="42">
        <v>1004.64</v>
      </c>
      <c r="I30" s="42">
        <v>2214.89</v>
      </c>
      <c r="J30" s="43">
        <v>1004.64</v>
      </c>
      <c r="K30" s="43">
        <v>1004.64</v>
      </c>
      <c r="L30" s="43">
        <v>1004.64</v>
      </c>
      <c r="M30" s="43">
        <v>1006.97</v>
      </c>
      <c r="N30" s="43">
        <v>1006.97</v>
      </c>
      <c r="O30" s="43">
        <v>2307.1799999999998</v>
      </c>
      <c r="P30" s="43">
        <v>2307.1799999999998</v>
      </c>
      <c r="Q30" s="43">
        <v>2214.89</v>
      </c>
      <c r="R30" s="43">
        <v>2214.89</v>
      </c>
      <c r="S30" s="42">
        <f t="shared" si="0"/>
        <v>1153.5899999999999</v>
      </c>
      <c r="T30" s="44">
        <f>H30/$H$49</f>
        <v>2.3411358144003907E-3</v>
      </c>
      <c r="U30" s="42">
        <f t="shared" si="1"/>
        <v>1020.519760349571</v>
      </c>
      <c r="V30" s="52">
        <f t="shared" si="2"/>
        <v>133.0702396504289</v>
      </c>
    </row>
    <row r="31" spans="2:22" ht="15" customHeight="1" x14ac:dyDescent="0.2">
      <c r="B31" s="41">
        <v>15</v>
      </c>
      <c r="C31" s="53" t="s">
        <v>166</v>
      </c>
      <c r="D31" s="55" t="s">
        <v>140</v>
      </c>
      <c r="E31" s="46" t="s">
        <v>38</v>
      </c>
      <c r="F31" s="55" t="s">
        <v>141</v>
      </c>
      <c r="G31" s="53" t="s">
        <v>167</v>
      </c>
      <c r="H31" s="42">
        <v>48614.26</v>
      </c>
      <c r="I31" s="42">
        <v>48027.98</v>
      </c>
      <c r="J31" s="43">
        <v>48614.26</v>
      </c>
      <c r="K31" s="43">
        <v>47151.31</v>
      </c>
      <c r="L31" s="43">
        <v>45688.36</v>
      </c>
      <c r="M31" s="43">
        <v>45603.99</v>
      </c>
      <c r="N31" s="43">
        <v>44229.18</v>
      </c>
      <c r="O31" s="43">
        <v>59050.46</v>
      </c>
      <c r="P31" s="43">
        <v>57143.5</v>
      </c>
      <c r="Q31" s="43">
        <v>49100.73</v>
      </c>
      <c r="R31" s="43">
        <v>48027.98</v>
      </c>
      <c r="S31" s="42">
        <f t="shared" si="0"/>
        <v>29525.23</v>
      </c>
      <c r="T31" s="44">
        <f>H31/$H$49</f>
        <v>0.11328693380372307</v>
      </c>
      <c r="U31" s="42">
        <f t="shared" si="1"/>
        <v>49382.677341905299</v>
      </c>
      <c r="V31" s="52">
        <f t="shared" si="2"/>
        <v>-19857.447341905299</v>
      </c>
    </row>
    <row r="32" spans="2:22" ht="15" customHeight="1" x14ac:dyDescent="0.2">
      <c r="B32" s="41">
        <v>31</v>
      </c>
      <c r="C32" s="53" t="s">
        <v>202</v>
      </c>
      <c r="D32" s="55" t="s">
        <v>140</v>
      </c>
      <c r="E32" s="46" t="s">
        <v>38</v>
      </c>
      <c r="F32" s="55" t="s">
        <v>141</v>
      </c>
      <c r="G32" s="53" t="s">
        <v>203</v>
      </c>
      <c r="H32" s="42">
        <v>27817.23</v>
      </c>
      <c r="I32" s="42">
        <v>32070.95</v>
      </c>
      <c r="J32" s="43">
        <v>27817.23</v>
      </c>
      <c r="K32" s="43">
        <v>27195.98</v>
      </c>
      <c r="L32" s="43">
        <v>26264.12</v>
      </c>
      <c r="M32" s="43">
        <v>26188.14</v>
      </c>
      <c r="N32" s="43">
        <v>25256.27</v>
      </c>
      <c r="O32" s="43">
        <v>34805.769999999997</v>
      </c>
      <c r="P32" s="43">
        <v>33556.410000000003</v>
      </c>
      <c r="Q32" s="43">
        <v>32884.68</v>
      </c>
      <c r="R32" s="43">
        <v>32070.95</v>
      </c>
      <c r="S32" s="42">
        <f t="shared" si="0"/>
        <v>17402.884999999998</v>
      </c>
      <c r="T32" s="44">
        <f>H32/$H$49</f>
        <v>6.4823134068335897E-2</v>
      </c>
      <c r="U32" s="42">
        <f t="shared" si="1"/>
        <v>28256.920780766141</v>
      </c>
      <c r="V32" s="52">
        <f t="shared" si="2"/>
        <v>-10854.035780766142</v>
      </c>
    </row>
    <row r="33" spans="2:23" ht="15" customHeight="1" x14ac:dyDescent="0.2">
      <c r="B33" s="41">
        <v>52</v>
      </c>
      <c r="C33" s="53" t="s">
        <v>241</v>
      </c>
      <c r="D33" s="55" t="s">
        <v>140</v>
      </c>
      <c r="E33" s="46" t="s">
        <v>38</v>
      </c>
      <c r="F33" s="55" t="s">
        <v>141</v>
      </c>
      <c r="G33" s="53" t="s">
        <v>242</v>
      </c>
      <c r="H33" s="42">
        <v>8870.4</v>
      </c>
      <c r="I33" s="42">
        <v>25988.02</v>
      </c>
      <c r="J33" s="43">
        <v>8870.4</v>
      </c>
      <c r="K33" s="43">
        <v>8870.4</v>
      </c>
      <c r="L33" s="43">
        <v>8870.4</v>
      </c>
      <c r="M33" s="43">
        <v>8894.51</v>
      </c>
      <c r="N33" s="43">
        <v>8728.65</v>
      </c>
      <c r="O33" s="43">
        <v>24502.35</v>
      </c>
      <c r="P33" s="43">
        <v>24502.35</v>
      </c>
      <c r="Q33" s="43">
        <v>25988.02</v>
      </c>
      <c r="R33" s="43">
        <v>25988.02</v>
      </c>
      <c r="S33" s="42">
        <f t="shared" si="0"/>
        <v>12994.01</v>
      </c>
      <c r="T33" s="44">
        <f>H33/$H$49</f>
        <v>2.0670898160592078E-2</v>
      </c>
      <c r="U33" s="42">
        <f t="shared" si="1"/>
        <v>9010.6092552604259</v>
      </c>
      <c r="V33" s="52">
        <f t="shared" si="2"/>
        <v>3983.4007447395743</v>
      </c>
    </row>
    <row r="34" spans="2:23" ht="15" customHeight="1" x14ac:dyDescent="0.2">
      <c r="B34" s="41">
        <v>82</v>
      </c>
      <c r="C34" s="53" t="s">
        <v>300</v>
      </c>
      <c r="D34" s="55" t="s">
        <v>301</v>
      </c>
      <c r="E34" s="46" t="s">
        <v>38</v>
      </c>
      <c r="F34" s="55" t="s">
        <v>141</v>
      </c>
      <c r="G34" s="53" t="s">
        <v>302</v>
      </c>
      <c r="H34" s="42">
        <v>2575.8000000000002</v>
      </c>
      <c r="I34" s="42">
        <v>93300.02</v>
      </c>
      <c r="J34" s="43">
        <v>2575.8000000000002</v>
      </c>
      <c r="K34" s="43">
        <v>2575.8000000000002</v>
      </c>
      <c r="L34" s="43">
        <v>2575.8000000000002</v>
      </c>
      <c r="M34" s="43">
        <v>2574.27</v>
      </c>
      <c r="N34" s="43">
        <v>79020.3</v>
      </c>
      <c r="O34" s="43">
        <v>96628.69</v>
      </c>
      <c r="P34" s="43">
        <v>96628.69</v>
      </c>
      <c r="Q34" s="43">
        <v>93300.02</v>
      </c>
      <c r="R34" s="43">
        <v>93300.02</v>
      </c>
      <c r="S34" s="42">
        <f t="shared" si="0"/>
        <v>48314.345000000001</v>
      </c>
      <c r="T34" s="44">
        <f>H34/$H$49</f>
        <v>6.0024462799933573E-3</v>
      </c>
      <c r="U34" s="42">
        <f t="shared" si="1"/>
        <v>2616.514172945956</v>
      </c>
      <c r="V34" s="52">
        <f t="shared" si="2"/>
        <v>45697.830827054044</v>
      </c>
    </row>
    <row r="35" spans="2:23" ht="15" customHeight="1" x14ac:dyDescent="0.2">
      <c r="B35" s="41">
        <v>83</v>
      </c>
      <c r="C35" s="53" t="s">
        <v>303</v>
      </c>
      <c r="D35" s="55" t="s">
        <v>140</v>
      </c>
      <c r="E35" s="46" t="s">
        <v>38</v>
      </c>
      <c r="F35" s="55" t="s">
        <v>141</v>
      </c>
      <c r="G35" s="53" t="s">
        <v>304</v>
      </c>
      <c r="H35" s="42">
        <v>14479.92</v>
      </c>
      <c r="I35" s="42">
        <v>22531.48</v>
      </c>
      <c r="J35" s="43">
        <v>14479.92</v>
      </c>
      <c r="K35" s="43">
        <v>14479.92</v>
      </c>
      <c r="L35" s="43">
        <v>14479.92</v>
      </c>
      <c r="M35" s="43">
        <v>14491.23</v>
      </c>
      <c r="N35" s="43">
        <v>3555.66</v>
      </c>
      <c r="O35" s="43">
        <v>22531.48</v>
      </c>
      <c r="P35" s="43">
        <v>22531.48</v>
      </c>
      <c r="Q35" s="43">
        <v>22531.48</v>
      </c>
      <c r="R35" s="43">
        <v>22531.48</v>
      </c>
      <c r="S35" s="42">
        <f t="shared" si="0"/>
        <v>11265.74</v>
      </c>
      <c r="T35" s="44">
        <f>H35/$H$49</f>
        <v>3.3742892281466499E-2</v>
      </c>
      <c r="U35" s="42">
        <f t="shared" si="1"/>
        <v>14708.79567634273</v>
      </c>
      <c r="V35" s="52">
        <f t="shared" si="2"/>
        <v>-3443.0556763427303</v>
      </c>
    </row>
    <row r="36" spans="2:23" ht="15" customHeight="1" x14ac:dyDescent="0.2">
      <c r="B36" s="41">
        <v>17</v>
      </c>
      <c r="C36" s="53" t="s">
        <v>172</v>
      </c>
      <c r="D36" s="55" t="s">
        <v>102</v>
      </c>
      <c r="E36" s="91" t="s">
        <v>103</v>
      </c>
      <c r="F36" s="55" t="s">
        <v>104</v>
      </c>
      <c r="G36" s="53" t="s">
        <v>120</v>
      </c>
      <c r="H36" s="42">
        <v>1303.8499999999999</v>
      </c>
      <c r="I36" s="42">
        <v>28480.44</v>
      </c>
      <c r="J36" s="43">
        <v>1303.8499999999999</v>
      </c>
      <c r="K36" s="43">
        <v>1303.8499999999999</v>
      </c>
      <c r="L36" s="43">
        <v>1303.8499999999999</v>
      </c>
      <c r="M36" s="43">
        <v>1302.77</v>
      </c>
      <c r="N36" s="43">
        <v>1302.77</v>
      </c>
      <c r="O36" s="43">
        <v>29572.32</v>
      </c>
      <c r="P36" s="43">
        <v>29572.32</v>
      </c>
      <c r="Q36" s="43">
        <v>28480.44</v>
      </c>
      <c r="R36" s="43">
        <v>28480.44</v>
      </c>
      <c r="S36" s="42">
        <f t="shared" si="0"/>
        <v>14786.16</v>
      </c>
      <c r="T36" s="44">
        <f>H36/$H$49</f>
        <v>3.0383917936832585E-3</v>
      </c>
      <c r="U36" s="42">
        <f t="shared" si="1"/>
        <v>1324.4591988491279</v>
      </c>
      <c r="V36" s="52">
        <f t="shared" si="2"/>
        <v>13461.700801150871</v>
      </c>
    </row>
    <row r="37" spans="2:23" ht="15" customHeight="1" x14ac:dyDescent="0.2">
      <c r="B37" s="45">
        <v>18</v>
      </c>
      <c r="C37" s="46" t="s">
        <v>173</v>
      </c>
      <c r="D37" s="47" t="s">
        <v>102</v>
      </c>
      <c r="E37" s="91" t="s">
        <v>103</v>
      </c>
      <c r="F37" s="47" t="s">
        <v>104</v>
      </c>
      <c r="G37" s="46" t="s">
        <v>120</v>
      </c>
      <c r="H37" s="49">
        <v>31110.45</v>
      </c>
      <c r="I37" s="49">
        <v>15574.56</v>
      </c>
      <c r="J37" s="59">
        <v>31110.45</v>
      </c>
      <c r="K37" s="59">
        <v>30323.83</v>
      </c>
      <c r="L37" s="59">
        <v>29241.27</v>
      </c>
      <c r="M37" s="59">
        <v>29209.58</v>
      </c>
      <c r="N37" s="59">
        <v>28127.040000000001</v>
      </c>
      <c r="O37" s="59">
        <v>16237.16</v>
      </c>
      <c r="P37" s="59">
        <v>15811.1</v>
      </c>
      <c r="Q37" s="59">
        <v>16055.11</v>
      </c>
      <c r="R37" s="59">
        <v>15574.56</v>
      </c>
      <c r="S37" s="49">
        <f t="shared" si="0"/>
        <v>15555.225</v>
      </c>
      <c r="T37" s="48">
        <f>H37/$H$49</f>
        <v>7.2497400757597377E-2</v>
      </c>
      <c r="U37" s="49">
        <f t="shared" si="1"/>
        <v>31602.194794520732</v>
      </c>
      <c r="V37" s="52">
        <f t="shared" si="2"/>
        <v>-16046.969794520732</v>
      </c>
      <c r="W37" s="60"/>
    </row>
    <row r="38" spans="2:23" ht="15" customHeight="1" x14ac:dyDescent="0.2">
      <c r="B38" s="41">
        <v>22</v>
      </c>
      <c r="C38" s="53" t="s">
        <v>183</v>
      </c>
      <c r="D38" s="55" t="s">
        <v>17</v>
      </c>
      <c r="E38" s="92" t="s">
        <v>18</v>
      </c>
      <c r="F38" s="55" t="s">
        <v>19</v>
      </c>
      <c r="G38" s="53" t="s">
        <v>184</v>
      </c>
      <c r="H38" s="43">
        <v>23139.1</v>
      </c>
      <c r="I38" s="43">
        <v>43455.55</v>
      </c>
      <c r="J38" s="43">
        <v>50256.41</v>
      </c>
      <c r="K38" s="43">
        <v>48308.27</v>
      </c>
      <c r="L38" s="43">
        <v>48308.27</v>
      </c>
      <c r="M38" s="43">
        <v>43596.49</v>
      </c>
      <c r="N38" s="43">
        <v>43596.49</v>
      </c>
      <c r="O38" s="43">
        <v>44811.01</v>
      </c>
      <c r="P38" s="43">
        <v>44811.01</v>
      </c>
      <c r="Q38" s="43">
        <v>43455.55</v>
      </c>
      <c r="R38" s="43">
        <v>43455.55</v>
      </c>
      <c r="S38" s="42">
        <f t="shared" si="0"/>
        <v>25128.205000000002</v>
      </c>
      <c r="T38" s="44">
        <f>H38/$H$49</f>
        <v>5.392157959367741E-2</v>
      </c>
      <c r="U38" s="42">
        <f t="shared" si="1"/>
        <v>23504.846299873345</v>
      </c>
      <c r="V38" s="52">
        <f t="shared" si="2"/>
        <v>1623.3587001266569</v>
      </c>
    </row>
    <row r="39" spans="2:23" ht="15" customHeight="1" x14ac:dyDescent="0.2">
      <c r="B39" s="41">
        <v>90</v>
      </c>
      <c r="C39" s="53" t="s">
        <v>315</v>
      </c>
      <c r="D39" s="55" t="s">
        <v>316</v>
      </c>
      <c r="E39" s="53" t="s">
        <v>72</v>
      </c>
      <c r="F39" s="55" t="s">
        <v>317</v>
      </c>
      <c r="G39" s="53" t="s">
        <v>39</v>
      </c>
      <c r="H39" s="42">
        <v>1128.5999999999999</v>
      </c>
      <c r="I39" s="42">
        <v>2026.02</v>
      </c>
      <c r="J39" s="43">
        <v>1128.5999999999999</v>
      </c>
      <c r="K39" s="43">
        <v>1128.5999999999999</v>
      </c>
      <c r="L39" s="43">
        <v>1128.5999999999999</v>
      </c>
      <c r="M39" s="43">
        <v>1125.9000000000001</v>
      </c>
      <c r="N39" s="43">
        <v>1125.9000000000001</v>
      </c>
      <c r="O39" s="43">
        <v>1999.67</v>
      </c>
      <c r="P39" s="43">
        <v>1999.67</v>
      </c>
      <c r="Q39" s="43">
        <v>2026.02</v>
      </c>
      <c r="R39" s="43">
        <v>2026.02</v>
      </c>
      <c r="S39" s="42">
        <f t="shared" si="0"/>
        <v>1013.01</v>
      </c>
      <c r="T39" s="44">
        <f>H39/$H$49</f>
        <v>2.6300026677539023E-3</v>
      </c>
      <c r="U39" s="42">
        <f t="shared" si="1"/>
        <v>1146.4391239951879</v>
      </c>
      <c r="V39" s="52">
        <f t="shared" si="2"/>
        <v>-133.42912399518787</v>
      </c>
    </row>
    <row r="40" spans="2:23" ht="15" customHeight="1" x14ac:dyDescent="0.2">
      <c r="B40" s="41">
        <v>117</v>
      </c>
      <c r="C40" s="53" t="s">
        <v>370</v>
      </c>
      <c r="D40" s="55" t="s">
        <v>87</v>
      </c>
      <c r="E40" s="53" t="s">
        <v>25</v>
      </c>
      <c r="F40" s="55" t="s">
        <v>88</v>
      </c>
      <c r="G40" s="53" t="s">
        <v>39</v>
      </c>
      <c r="H40" s="42">
        <v>21816.99</v>
      </c>
      <c r="I40" s="42">
        <v>28434.36</v>
      </c>
      <c r="J40" s="43">
        <v>22240.94</v>
      </c>
      <c r="K40" s="43">
        <v>21916.84</v>
      </c>
      <c r="L40" s="43">
        <v>21430.69</v>
      </c>
      <c r="M40" s="43">
        <v>21413.08</v>
      </c>
      <c r="N40" s="43">
        <v>20926.93</v>
      </c>
      <c r="O40" s="43">
        <v>32210.240000000002</v>
      </c>
      <c r="P40" s="43">
        <v>31419.83</v>
      </c>
      <c r="Q40" s="43">
        <v>28887.97</v>
      </c>
      <c r="R40" s="43">
        <v>28434.36</v>
      </c>
      <c r="S40" s="42">
        <f t="shared" si="0"/>
        <v>16105.12</v>
      </c>
      <c r="T40" s="44">
        <f>H40/$H$49</f>
        <v>5.0840636099911594E-2</v>
      </c>
      <c r="U40" s="42">
        <f t="shared" si="1"/>
        <v>22161.83847582118</v>
      </c>
      <c r="V40" s="52">
        <f t="shared" si="2"/>
        <v>-6056.7184758211788</v>
      </c>
    </row>
    <row r="41" spans="2:23" ht="15" customHeight="1" x14ac:dyDescent="0.2">
      <c r="B41" s="41"/>
      <c r="C41" s="53"/>
      <c r="D41" s="55"/>
      <c r="E41" s="53"/>
      <c r="F41" s="55"/>
      <c r="G41" s="53"/>
      <c r="H41" s="42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2"/>
      <c r="T41" s="44"/>
      <c r="U41" s="42"/>
      <c r="V41" s="52"/>
    </row>
    <row r="42" spans="2:23" ht="15" customHeight="1" x14ac:dyDescent="0.2">
      <c r="B42" s="41"/>
      <c r="C42" s="53"/>
      <c r="D42" s="55"/>
      <c r="E42" s="53"/>
      <c r="F42" s="55"/>
      <c r="G42" s="53"/>
      <c r="H42" s="42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2"/>
      <c r="T42" s="44"/>
      <c r="U42" s="42"/>
      <c r="V42" s="52"/>
    </row>
    <row r="43" spans="2:23" s="28" customFormat="1" ht="24" customHeight="1" x14ac:dyDescent="0.25">
      <c r="B43" s="72" t="s">
        <v>20</v>
      </c>
      <c r="C43" s="71" t="s">
        <v>21</v>
      </c>
      <c r="D43" s="71" t="s">
        <v>372</v>
      </c>
      <c r="E43" s="72" t="s">
        <v>22</v>
      </c>
      <c r="F43" s="72" t="s">
        <v>0</v>
      </c>
      <c r="G43" s="72" t="s">
        <v>23</v>
      </c>
      <c r="H43" s="73" t="s">
        <v>396</v>
      </c>
      <c r="I43" s="73" t="s">
        <v>395</v>
      </c>
      <c r="J43" s="74" t="s">
        <v>373</v>
      </c>
      <c r="K43" s="74"/>
      <c r="L43" s="74"/>
      <c r="M43" s="74"/>
      <c r="N43" s="74"/>
      <c r="O43" s="74"/>
      <c r="P43" s="74"/>
      <c r="Q43" s="74"/>
      <c r="R43" s="74"/>
      <c r="S43" s="84" t="s">
        <v>397</v>
      </c>
      <c r="T43" s="86" t="s">
        <v>394</v>
      </c>
      <c r="U43" s="88" t="s">
        <v>130</v>
      </c>
      <c r="V43" s="51"/>
    </row>
    <row r="44" spans="2:23" s="28" customFormat="1" ht="75.75" customHeight="1" x14ac:dyDescent="0.25">
      <c r="B44" s="72"/>
      <c r="C44" s="71"/>
      <c r="D44" s="71"/>
      <c r="E44" s="72"/>
      <c r="F44" s="72"/>
      <c r="G44" s="72"/>
      <c r="H44" s="73"/>
      <c r="I44" s="73"/>
      <c r="J44" s="40" t="s">
        <v>375</v>
      </c>
      <c r="K44" s="40" t="s">
        <v>374</v>
      </c>
      <c r="L44" s="40" t="s">
        <v>393</v>
      </c>
      <c r="M44" s="40" t="s">
        <v>392</v>
      </c>
      <c r="N44" s="40" t="s">
        <v>391</v>
      </c>
      <c r="O44" s="40" t="s">
        <v>390</v>
      </c>
      <c r="P44" s="40" t="s">
        <v>389</v>
      </c>
      <c r="Q44" s="40" t="s">
        <v>388</v>
      </c>
      <c r="R44" s="40" t="s">
        <v>387</v>
      </c>
      <c r="S44" s="85"/>
      <c r="T44" s="87"/>
      <c r="U44" s="89"/>
      <c r="V44" s="51"/>
    </row>
    <row r="45" spans="2:23" ht="15" customHeight="1" x14ac:dyDescent="0.2">
      <c r="B45" s="109">
        <v>39</v>
      </c>
      <c r="C45" s="53" t="s">
        <v>215</v>
      </c>
      <c r="D45" s="55" t="s">
        <v>9</v>
      </c>
      <c r="E45" s="53" t="s">
        <v>10</v>
      </c>
      <c r="F45" s="55" t="s">
        <v>11</v>
      </c>
      <c r="G45" s="53" t="s">
        <v>39</v>
      </c>
      <c r="H45" s="42">
        <v>1485</v>
      </c>
      <c r="I45" s="42">
        <v>2291.1</v>
      </c>
      <c r="J45" s="43">
        <v>1485</v>
      </c>
      <c r="K45" s="43">
        <v>10207.969999999999</v>
      </c>
      <c r="L45" s="43">
        <v>1485</v>
      </c>
      <c r="M45" s="43">
        <v>1443.79</v>
      </c>
      <c r="N45" s="43">
        <v>1443.79</v>
      </c>
      <c r="O45" s="43">
        <v>2291.1</v>
      </c>
      <c r="P45" s="43">
        <v>2291.1</v>
      </c>
      <c r="Q45" s="43">
        <v>2291.1</v>
      </c>
      <c r="R45" s="43">
        <v>2291.1</v>
      </c>
      <c r="S45" s="42">
        <f t="shared" si="0"/>
        <v>5103.9849999999997</v>
      </c>
      <c r="T45" s="44">
        <f>H45/'DATO CEM'!$H$139</f>
        <v>1.9245130554300194E-3</v>
      </c>
      <c r="U45" s="43">
        <f t="shared" ref="U45:U46" si="3">U$11*T45</f>
        <v>838.9105792309972</v>
      </c>
      <c r="V45" s="52">
        <f t="shared" si="2"/>
        <v>4265.0744207690022</v>
      </c>
      <c r="W45" s="110">
        <f>U45*0.6</f>
        <v>503.34634753859831</v>
      </c>
    </row>
    <row r="46" spans="2:23" ht="15" customHeight="1" x14ac:dyDescent="0.2">
      <c r="B46" s="109">
        <v>69</v>
      </c>
      <c r="C46" s="53" t="s">
        <v>273</v>
      </c>
      <c r="D46" s="55" t="s">
        <v>274</v>
      </c>
      <c r="E46" s="53" t="s">
        <v>64</v>
      </c>
      <c r="F46" s="55" t="s">
        <v>275</v>
      </c>
      <c r="G46" s="53" t="s">
        <v>39</v>
      </c>
      <c r="H46" s="42">
        <v>1425.6</v>
      </c>
      <c r="I46" s="42">
        <v>14315.32</v>
      </c>
      <c r="J46" s="43">
        <v>1425.6</v>
      </c>
      <c r="K46" s="43">
        <v>1425.6</v>
      </c>
      <c r="L46" s="43">
        <v>1425.6</v>
      </c>
      <c r="M46" s="43">
        <v>1424.07</v>
      </c>
      <c r="N46" s="43">
        <v>1424.07</v>
      </c>
      <c r="O46" s="43">
        <v>14185.67</v>
      </c>
      <c r="P46" s="43">
        <v>14185.67</v>
      </c>
      <c r="Q46" s="43">
        <v>14315.32</v>
      </c>
      <c r="R46" s="43">
        <v>14315.32</v>
      </c>
      <c r="S46" s="42">
        <f t="shared" ref="S46:S48" si="4">MAX(J46:R46)*50%</f>
        <v>7157.66</v>
      </c>
      <c r="T46" s="44">
        <f>H46/'DATO CEM'!$H$139</f>
        <v>1.8475325332128186E-3</v>
      </c>
      <c r="U46" s="43">
        <f t="shared" si="3"/>
        <v>805.35415606175729</v>
      </c>
      <c r="V46" s="52">
        <f t="shared" ref="V46:V48" si="5">S46-U46</f>
        <v>6352.3058439382421</v>
      </c>
      <c r="W46" s="110">
        <f t="shared" ref="W46:W48" si="6">U46*0.6</f>
        <v>483.21249363705437</v>
      </c>
    </row>
    <row r="47" spans="2:23" ht="15" customHeight="1" x14ac:dyDescent="0.2">
      <c r="B47" s="109">
        <v>107</v>
      </c>
      <c r="C47" s="46" t="s">
        <v>350</v>
      </c>
      <c r="D47" s="47" t="s">
        <v>105</v>
      </c>
      <c r="E47" s="46" t="s">
        <v>35</v>
      </c>
      <c r="F47" s="47" t="s">
        <v>106</v>
      </c>
      <c r="G47" s="46" t="s">
        <v>39</v>
      </c>
      <c r="H47" s="49">
        <v>3281.39</v>
      </c>
      <c r="I47" s="49">
        <v>3263.66</v>
      </c>
      <c r="J47" s="59">
        <v>3155.07</v>
      </c>
      <c r="K47" s="59">
        <v>3028.75</v>
      </c>
      <c r="L47" s="59">
        <v>3147.55</v>
      </c>
      <c r="M47" s="59">
        <v>3019.44</v>
      </c>
      <c r="N47" s="59">
        <v>3019.44</v>
      </c>
      <c r="O47" s="59">
        <v>2897.76</v>
      </c>
      <c r="P47" s="59">
        <v>2897.76</v>
      </c>
      <c r="Q47" s="59">
        <v>3263.66</v>
      </c>
      <c r="R47" s="59">
        <v>3263.66</v>
      </c>
      <c r="S47" s="49">
        <f t="shared" si="4"/>
        <v>1631.83</v>
      </c>
      <c r="T47" s="44">
        <f>H47/'DATO CEM'!$H$139</f>
        <v>4.2525777070420946E-3</v>
      </c>
      <c r="U47" s="59">
        <f t="shared" ref="U47:U48" si="7">U$11*T47</f>
        <v>1853.7325155439739</v>
      </c>
      <c r="V47" s="52">
        <f t="shared" si="5"/>
        <v>-221.902515543974</v>
      </c>
      <c r="W47" s="110">
        <f t="shared" si="6"/>
        <v>1112.2395093263842</v>
      </c>
    </row>
    <row r="48" spans="2:23" ht="15" customHeight="1" x14ac:dyDescent="0.2">
      <c r="B48" s="109">
        <v>108</v>
      </c>
      <c r="C48" s="53" t="s">
        <v>351</v>
      </c>
      <c r="D48" s="55" t="s">
        <v>352</v>
      </c>
      <c r="E48" s="53" t="s">
        <v>80</v>
      </c>
      <c r="F48" s="55" t="s">
        <v>353</v>
      </c>
      <c r="G48" s="53" t="s">
        <v>39</v>
      </c>
      <c r="H48" s="42">
        <v>1220.4000000000001</v>
      </c>
      <c r="I48" s="42">
        <v>7075</v>
      </c>
      <c r="J48" s="43">
        <v>1220.4000000000001</v>
      </c>
      <c r="K48" s="43">
        <v>1220.4000000000001</v>
      </c>
      <c r="L48" s="43">
        <v>1220.4000000000001</v>
      </c>
      <c r="M48" s="43">
        <v>1222.25</v>
      </c>
      <c r="N48" s="43">
        <v>1222.25</v>
      </c>
      <c r="O48" s="43">
        <v>7261.51</v>
      </c>
      <c r="P48" s="43">
        <v>7261.51</v>
      </c>
      <c r="Q48" s="43">
        <v>7075</v>
      </c>
      <c r="R48" s="43">
        <v>7075</v>
      </c>
      <c r="S48" s="42">
        <f t="shared" si="4"/>
        <v>3630.7550000000001</v>
      </c>
      <c r="T48" s="44">
        <f>H48/'DATO CEM'!$H$139</f>
        <v>1.5815998200988525E-3</v>
      </c>
      <c r="U48" s="43">
        <f t="shared" si="7"/>
        <v>689.43196693165589</v>
      </c>
      <c r="V48" s="52">
        <f t="shared" si="5"/>
        <v>2941.3230330683441</v>
      </c>
      <c r="W48" s="110">
        <f t="shared" si="6"/>
        <v>413.65918015899354</v>
      </c>
    </row>
    <row r="49" spans="2:23" x14ac:dyDescent="0.2">
      <c r="B49" s="8"/>
      <c r="C49" s="9"/>
      <c r="E49" s="2"/>
      <c r="F49" s="8"/>
      <c r="G49" s="4"/>
      <c r="H49" s="25">
        <f>SUM(H20:H48)</f>
        <v>429125.03999999992</v>
      </c>
      <c r="I49" s="25">
        <f>SUM(I20:I48)</f>
        <v>746997.92999999993</v>
      </c>
      <c r="J49" s="25">
        <f>SUM(J20:J48)</f>
        <v>456539.98</v>
      </c>
      <c r="K49" s="25">
        <f>SUM(K20:K48)</f>
        <v>457561.02</v>
      </c>
      <c r="L49" s="25">
        <f>SUM(L20:L48)</f>
        <v>442064.57</v>
      </c>
      <c r="M49" s="25">
        <f>SUM(M20:M48)</f>
        <v>435779.76000000007</v>
      </c>
      <c r="N49" s="25">
        <f>SUM(N20:N48)</f>
        <v>494320.27</v>
      </c>
      <c r="O49" s="25">
        <f>SUM(O20:O48)</f>
        <v>811531.82000000018</v>
      </c>
      <c r="P49" s="25">
        <f>SUM(P20:P48)</f>
        <v>805165.55999999982</v>
      </c>
      <c r="Q49" s="25">
        <f>SUM(Q20:Q48)</f>
        <v>803604.7699999999</v>
      </c>
      <c r="R49" s="25">
        <f>SUM(R20:R48)</f>
        <v>746997.92999999993</v>
      </c>
      <c r="S49" s="25">
        <f>SUM(S20:S48)</f>
        <v>433960.37</v>
      </c>
      <c r="T49" s="10">
        <f>SUM(T20:T48)</f>
        <v>0.99233295936030641</v>
      </c>
      <c r="U49" s="105">
        <f>SUM(U45:U48)</f>
        <v>4187.4292177683838</v>
      </c>
      <c r="W49" s="110">
        <f>SUM(W45:W48)</f>
        <v>2512.4575306610304</v>
      </c>
    </row>
    <row r="50" spans="2:23" x14ac:dyDescent="0.2">
      <c r="B50" s="8"/>
      <c r="C50" s="9"/>
      <c r="E50" s="2"/>
      <c r="F50" s="8"/>
      <c r="G50" s="4"/>
      <c r="H50" s="25"/>
      <c r="I50" s="25"/>
      <c r="S50" s="25"/>
      <c r="T50" s="10"/>
      <c r="U50" s="31"/>
    </row>
    <row r="53" spans="2:23" ht="15" customHeight="1" x14ac:dyDescent="0.2">
      <c r="C53" s="75" t="s">
        <v>114</v>
      </c>
      <c r="D53" s="76"/>
      <c r="E53" s="16"/>
      <c r="G53" s="61" t="s">
        <v>115</v>
      </c>
      <c r="H53" s="62"/>
      <c r="I53" s="63"/>
      <c r="J53" s="36"/>
      <c r="K53" s="36"/>
      <c r="L53" s="36"/>
      <c r="M53" s="36"/>
      <c r="N53" s="36"/>
      <c r="O53" s="36"/>
      <c r="P53" s="36"/>
      <c r="Q53" s="36"/>
      <c r="R53" s="36"/>
      <c r="S53" s="21"/>
      <c r="T53" s="21"/>
      <c r="U53" s="32"/>
    </row>
    <row r="54" spans="2:23" x14ac:dyDescent="0.2">
      <c r="C54" s="11"/>
      <c r="D54" s="18"/>
      <c r="E54" s="17"/>
      <c r="G54" s="20"/>
      <c r="H54" s="26"/>
      <c r="I54" s="39"/>
      <c r="J54" s="37"/>
      <c r="K54" s="37"/>
      <c r="L54" s="37"/>
      <c r="M54" s="37"/>
      <c r="N54" s="37"/>
      <c r="O54" s="37"/>
      <c r="P54" s="37"/>
      <c r="Q54" s="37"/>
      <c r="R54" s="37"/>
      <c r="S54" s="26"/>
      <c r="T54" s="22"/>
      <c r="U54" s="32"/>
    </row>
    <row r="55" spans="2:23" s="50" customFormat="1" x14ac:dyDescent="0.2">
      <c r="B55" s="6"/>
      <c r="C55" s="11"/>
      <c r="D55" s="18"/>
      <c r="E55" s="17"/>
      <c r="F55" s="6"/>
      <c r="G55" s="20"/>
      <c r="H55" s="26"/>
      <c r="I55" s="39"/>
      <c r="J55" s="37"/>
      <c r="K55" s="37"/>
      <c r="L55" s="37"/>
      <c r="M55" s="37"/>
      <c r="N55" s="37"/>
      <c r="O55" s="37"/>
      <c r="P55" s="37"/>
      <c r="Q55" s="37"/>
      <c r="R55" s="37"/>
      <c r="S55" s="26"/>
      <c r="T55" s="22"/>
      <c r="U55" s="32"/>
      <c r="W55" s="3"/>
    </row>
    <row r="56" spans="2:23" s="50" customFormat="1" x14ac:dyDescent="0.2">
      <c r="B56" s="6"/>
      <c r="C56" s="11"/>
      <c r="D56" s="18"/>
      <c r="E56" s="17"/>
      <c r="F56" s="6"/>
      <c r="G56" s="20"/>
      <c r="H56" s="26"/>
      <c r="I56" s="39"/>
      <c r="J56" s="37"/>
      <c r="K56" s="37"/>
      <c r="L56" s="37"/>
      <c r="M56" s="37"/>
      <c r="N56" s="37"/>
      <c r="O56" s="37"/>
      <c r="P56" s="37"/>
      <c r="Q56" s="37"/>
      <c r="R56" s="37"/>
      <c r="S56" s="26"/>
      <c r="T56" s="22"/>
      <c r="U56" s="32"/>
      <c r="W56" s="3"/>
    </row>
    <row r="57" spans="2:23" s="50" customFormat="1" x14ac:dyDescent="0.2">
      <c r="B57" s="6"/>
      <c r="C57" s="11"/>
      <c r="D57" s="18"/>
      <c r="E57" s="17"/>
      <c r="F57" s="6"/>
      <c r="G57" s="20"/>
      <c r="H57" s="26"/>
      <c r="I57" s="39"/>
      <c r="J57" s="37"/>
      <c r="K57" s="37"/>
      <c r="L57" s="37"/>
      <c r="M57" s="37"/>
      <c r="N57" s="37"/>
      <c r="O57" s="37"/>
      <c r="P57" s="37"/>
      <c r="Q57" s="37"/>
      <c r="R57" s="37"/>
      <c r="S57" s="26"/>
      <c r="T57" s="22"/>
      <c r="U57" s="32"/>
      <c r="W57" s="3"/>
    </row>
    <row r="58" spans="2:23" s="50" customFormat="1" x14ac:dyDescent="0.2">
      <c r="B58" s="6"/>
      <c r="C58" s="11"/>
      <c r="D58" s="18"/>
      <c r="E58" s="17"/>
      <c r="F58" s="6"/>
      <c r="G58" s="20"/>
      <c r="H58" s="26"/>
      <c r="I58" s="39"/>
      <c r="J58" s="37"/>
      <c r="K58" s="37"/>
      <c r="L58" s="37"/>
      <c r="M58" s="37"/>
      <c r="N58" s="37"/>
      <c r="O58" s="37"/>
      <c r="P58" s="37"/>
      <c r="Q58" s="37"/>
      <c r="R58" s="37"/>
      <c r="S58" s="26"/>
      <c r="T58" s="22"/>
      <c r="U58" s="32"/>
      <c r="W58" s="3"/>
    </row>
    <row r="59" spans="2:23" s="50" customFormat="1" x14ac:dyDescent="0.2">
      <c r="B59" s="6"/>
      <c r="C59" s="12"/>
      <c r="D59" s="19"/>
      <c r="E59" s="16"/>
      <c r="F59" s="6"/>
      <c r="G59" s="20"/>
      <c r="H59" s="26"/>
      <c r="I59" s="39"/>
      <c r="J59" s="37"/>
      <c r="K59" s="37"/>
      <c r="L59" s="37"/>
      <c r="M59" s="37"/>
      <c r="N59" s="37"/>
      <c r="O59" s="37"/>
      <c r="P59" s="37"/>
      <c r="Q59" s="37"/>
      <c r="R59" s="37"/>
      <c r="S59" s="26"/>
      <c r="T59" s="22"/>
      <c r="U59" s="32"/>
      <c r="W59" s="3"/>
    </row>
    <row r="60" spans="2:23" s="50" customFormat="1" ht="22.5" customHeight="1" x14ac:dyDescent="0.2">
      <c r="B60" s="6"/>
      <c r="C60" s="77" t="s">
        <v>380</v>
      </c>
      <c r="D60" s="78"/>
      <c r="E60" s="16"/>
      <c r="F60" s="6"/>
      <c r="G60" s="64" t="s">
        <v>116</v>
      </c>
      <c r="H60" s="65"/>
      <c r="I60" s="66"/>
      <c r="J60" s="38"/>
      <c r="K60" s="38"/>
      <c r="L60" s="38"/>
      <c r="M60" s="38"/>
      <c r="N60" s="38"/>
      <c r="O60" s="38"/>
      <c r="P60" s="38"/>
      <c r="Q60" s="38"/>
      <c r="R60" s="38"/>
      <c r="S60" s="14"/>
      <c r="T60" s="14"/>
      <c r="U60" s="32"/>
      <c r="W60" s="3"/>
    </row>
    <row r="61" spans="2:23" s="50" customFormat="1" x14ac:dyDescent="0.2">
      <c r="B61" s="6"/>
      <c r="C61" s="7"/>
      <c r="D61" s="13"/>
      <c r="E61" s="1"/>
      <c r="F61" s="6"/>
      <c r="G61" s="5"/>
      <c r="H61" s="26"/>
      <c r="I61" s="26"/>
      <c r="J61" s="37"/>
      <c r="K61" s="37"/>
      <c r="L61" s="37"/>
      <c r="M61" s="37"/>
      <c r="N61" s="37"/>
      <c r="O61" s="37"/>
      <c r="P61" s="37"/>
      <c r="Q61" s="37"/>
      <c r="R61" s="37"/>
      <c r="S61" s="26"/>
      <c r="T61" s="22"/>
      <c r="U61" s="32"/>
      <c r="W61" s="3"/>
    </row>
  </sheetData>
  <mergeCells count="42">
    <mergeCell ref="G53:I53"/>
    <mergeCell ref="C60:D60"/>
    <mergeCell ref="G60:I60"/>
    <mergeCell ref="C53:D53"/>
    <mergeCell ref="H43:H44"/>
    <mergeCell ref="I43:I44"/>
    <mergeCell ref="J43:R43"/>
    <mergeCell ref="S43:S44"/>
    <mergeCell ref="T43:T44"/>
    <mergeCell ref="U43:U44"/>
    <mergeCell ref="B43:B44"/>
    <mergeCell ref="C43:C44"/>
    <mergeCell ref="D43:D44"/>
    <mergeCell ref="E43:E44"/>
    <mergeCell ref="F43:F44"/>
    <mergeCell ref="G43:G44"/>
    <mergeCell ref="H18:H19"/>
    <mergeCell ref="I18:I19"/>
    <mergeCell ref="J18:R18"/>
    <mergeCell ref="S18:S19"/>
    <mergeCell ref="T18:T19"/>
    <mergeCell ref="U18:U19"/>
    <mergeCell ref="B11:T11"/>
    <mergeCell ref="B12:U12"/>
    <mergeCell ref="B13:T13"/>
    <mergeCell ref="B15:T15"/>
    <mergeCell ref="B18:B19"/>
    <mergeCell ref="C18:C19"/>
    <mergeCell ref="D18:D19"/>
    <mergeCell ref="E18:E19"/>
    <mergeCell ref="F18:F19"/>
    <mergeCell ref="G18:G19"/>
    <mergeCell ref="B2:T2"/>
    <mergeCell ref="U2:U10"/>
    <mergeCell ref="B3:T3"/>
    <mergeCell ref="B4:T4"/>
    <mergeCell ref="B5:T5"/>
    <mergeCell ref="B6:T6"/>
    <mergeCell ref="B7:T7"/>
    <mergeCell ref="B8:T8"/>
    <mergeCell ref="B9:T9"/>
    <mergeCell ref="B10:T10"/>
  </mergeCells>
  <pageMargins left="0.23622047244094491" right="0.15748031496062992" top="0.9055118110236221" bottom="0.6692913385826772" header="0.15748031496062992" footer="0.15748031496062992"/>
  <pageSetup paperSize="9" scale="55" orientation="landscape" horizontalDpi="120" verticalDpi="72" r:id="rId1"/>
  <headerFooter>
    <oddHeader>&amp;C&amp;G</oddHeader>
    <oddFooter>&amp;L&amp;P de &amp;N&amp;C&amp;G&amp;R&amp;F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13255-40C6-4964-83F7-04D29D4A2CC4}">
  <dimension ref="B2:W77"/>
  <sheetViews>
    <sheetView tabSelected="1" topLeftCell="D1" zoomScaleNormal="100" workbookViewId="0">
      <selection activeCell="P72" sqref="P72"/>
    </sheetView>
  </sheetViews>
  <sheetFormatPr baseColWidth="10" defaultRowHeight="11.25" x14ac:dyDescent="0.2"/>
  <cols>
    <col min="1" max="1" width="2" style="3" customWidth="1"/>
    <col min="2" max="2" width="4.140625" style="6" customWidth="1"/>
    <col min="3" max="3" width="21.85546875" style="7" bestFit="1" customWidth="1"/>
    <col min="4" max="4" width="12.7109375" style="13" bestFit="1" customWidth="1"/>
    <col min="5" max="5" width="36.28515625" style="1" customWidth="1"/>
    <col min="6" max="6" width="7.28515625" style="6" customWidth="1"/>
    <col min="7" max="7" width="16.5703125" style="3" customWidth="1"/>
    <col min="8" max="8" width="10.85546875" style="27" customWidth="1"/>
    <col min="9" max="9" width="13.28515625" style="27" customWidth="1"/>
    <col min="10" max="10" width="13.28515625" style="35" customWidth="1"/>
    <col min="11" max="11" width="13" style="35" customWidth="1"/>
    <col min="12" max="16" width="12.5703125" style="35" customWidth="1"/>
    <col min="17" max="17" width="12.85546875" style="35" bestFit="1" customWidth="1"/>
    <col min="18" max="18" width="12.5703125" style="35" bestFit="1" customWidth="1"/>
    <col min="19" max="19" width="9.85546875" style="27" bestFit="1" customWidth="1"/>
    <col min="20" max="20" width="8.140625" style="23" customWidth="1"/>
    <col min="21" max="21" width="11.85546875" style="33" customWidth="1"/>
    <col min="22" max="22" width="11.42578125" style="50"/>
    <col min="23" max="16384" width="11.42578125" style="3"/>
  </cols>
  <sheetData>
    <row r="2" spans="2:22" ht="28.5" customHeight="1" x14ac:dyDescent="0.2">
      <c r="B2" s="81" t="s">
        <v>132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79"/>
    </row>
    <row r="3" spans="2:22" s="4" customFormat="1" ht="15" customHeight="1" x14ac:dyDescent="0.25">
      <c r="B3" s="80" t="s">
        <v>133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79"/>
      <c r="V3" s="50"/>
    </row>
    <row r="4" spans="2:22" s="4" customFormat="1" ht="15" customHeight="1" x14ac:dyDescent="0.25">
      <c r="B4" s="80" t="s">
        <v>134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79"/>
      <c r="V4" s="50"/>
    </row>
    <row r="5" spans="2:22" s="4" customFormat="1" ht="15" customHeight="1" x14ac:dyDescent="0.25">
      <c r="B5" s="80" t="s">
        <v>135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79"/>
      <c r="V5" s="50"/>
    </row>
    <row r="6" spans="2:22" s="4" customFormat="1" ht="15" customHeight="1" x14ac:dyDescent="0.25">
      <c r="B6" s="80" t="s">
        <v>136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79"/>
      <c r="V6" s="50"/>
    </row>
    <row r="7" spans="2:22" s="4" customFormat="1" ht="15" customHeight="1" x14ac:dyDescent="0.25">
      <c r="B7" s="80" t="s">
        <v>137</v>
      </c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9"/>
      <c r="V7" s="50"/>
    </row>
    <row r="8" spans="2:22" s="4" customFormat="1" ht="15" customHeight="1" x14ac:dyDescent="0.25">
      <c r="B8" s="80" t="s">
        <v>381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9"/>
      <c r="V8" s="50"/>
    </row>
    <row r="9" spans="2:22" s="4" customFormat="1" ht="15" customHeight="1" x14ac:dyDescent="0.25">
      <c r="B9" s="80" t="s">
        <v>138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79"/>
      <c r="V9" s="50"/>
    </row>
    <row r="10" spans="2:22" s="4" customFormat="1" ht="15" customHeight="1" x14ac:dyDescent="0.25">
      <c r="B10" s="80" t="s">
        <v>131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79"/>
      <c r="V10" s="50"/>
    </row>
    <row r="11" spans="2:22" s="4" customFormat="1" ht="27.75" customHeight="1" x14ac:dyDescent="0.25">
      <c r="B11" s="82" t="s">
        <v>382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29">
        <v>435907.97</v>
      </c>
      <c r="V11" s="50"/>
    </row>
    <row r="12" spans="2:22" x14ac:dyDescent="0.2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</row>
    <row r="13" spans="2:22" ht="15" customHeight="1" x14ac:dyDescent="0.2">
      <c r="B13" s="67" t="s">
        <v>398</v>
      </c>
      <c r="C13" s="68"/>
      <c r="D13" s="68"/>
      <c r="E13" s="68"/>
      <c r="F13" s="68"/>
      <c r="G13" s="68"/>
      <c r="H13" s="68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70"/>
      <c r="U13" s="30"/>
    </row>
    <row r="14" spans="2:22" ht="15" customHeight="1" x14ac:dyDescent="0.2">
      <c r="B14" s="15"/>
      <c r="C14" s="15"/>
      <c r="D14" s="15"/>
      <c r="E14" s="15"/>
      <c r="F14" s="15"/>
      <c r="G14" s="15"/>
      <c r="H14" s="24"/>
      <c r="I14" s="24"/>
      <c r="J14" s="34"/>
      <c r="K14" s="34"/>
      <c r="L14" s="34"/>
      <c r="M14" s="34"/>
      <c r="N14" s="34"/>
      <c r="O14" s="34"/>
      <c r="P14" s="34"/>
      <c r="Q14" s="34"/>
      <c r="R14" s="34"/>
      <c r="S14" s="24"/>
      <c r="T14" s="24"/>
      <c r="U14" s="30"/>
    </row>
    <row r="15" spans="2:22" ht="15" customHeight="1" x14ac:dyDescent="0.2">
      <c r="B15" s="67" t="s">
        <v>399</v>
      </c>
      <c r="C15" s="68"/>
      <c r="D15" s="68"/>
      <c r="E15" s="68"/>
      <c r="F15" s="68"/>
      <c r="G15" s="68"/>
      <c r="H15" s="68"/>
      <c r="I15" s="68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70"/>
      <c r="U15" s="30"/>
    </row>
    <row r="16" spans="2:22" ht="15" customHeight="1" x14ac:dyDescent="0.2">
      <c r="B16" s="15"/>
      <c r="C16" s="15"/>
      <c r="D16" s="15"/>
      <c r="E16" s="15"/>
      <c r="F16" s="15"/>
      <c r="G16" s="15"/>
      <c r="H16" s="24"/>
      <c r="I16" s="24"/>
      <c r="J16" s="34"/>
      <c r="K16" s="34"/>
      <c r="L16" s="34"/>
      <c r="M16" s="34"/>
      <c r="N16" s="34"/>
      <c r="O16" s="34"/>
      <c r="P16" s="34"/>
      <c r="Q16" s="34"/>
      <c r="R16" s="34"/>
      <c r="S16" s="24"/>
      <c r="T16" s="24"/>
      <c r="U16" s="30"/>
    </row>
    <row r="17" spans="2:22" ht="15" customHeight="1" x14ac:dyDescent="0.2">
      <c r="B17" s="15"/>
      <c r="C17" s="15"/>
      <c r="D17" s="15"/>
      <c r="E17" s="15"/>
      <c r="F17" s="15"/>
      <c r="G17" s="15"/>
      <c r="H17" s="24"/>
      <c r="I17" s="24"/>
      <c r="J17" s="34"/>
      <c r="K17" s="34"/>
      <c r="L17" s="34"/>
      <c r="M17" s="34"/>
      <c r="N17" s="34"/>
      <c r="O17" s="34"/>
      <c r="P17" s="34"/>
      <c r="Q17" s="34"/>
      <c r="R17" s="34"/>
      <c r="S17" s="24"/>
      <c r="T17" s="24"/>
      <c r="U17" s="30"/>
    </row>
    <row r="18" spans="2:22" s="28" customFormat="1" ht="24" customHeight="1" x14ac:dyDescent="0.25">
      <c r="B18" s="72" t="s">
        <v>20</v>
      </c>
      <c r="C18" s="71" t="s">
        <v>21</v>
      </c>
      <c r="D18" s="71" t="s">
        <v>372</v>
      </c>
      <c r="E18" s="72" t="s">
        <v>22</v>
      </c>
      <c r="F18" s="72" t="s">
        <v>0</v>
      </c>
      <c r="G18" s="72" t="s">
        <v>23</v>
      </c>
      <c r="H18" s="73" t="s">
        <v>396</v>
      </c>
      <c r="I18" s="73" t="s">
        <v>395</v>
      </c>
      <c r="J18" s="74" t="s">
        <v>373</v>
      </c>
      <c r="K18" s="74"/>
      <c r="L18" s="74"/>
      <c r="M18" s="74"/>
      <c r="N18" s="74"/>
      <c r="O18" s="74"/>
      <c r="P18" s="74"/>
      <c r="Q18" s="74"/>
      <c r="R18" s="74"/>
      <c r="S18" s="84" t="s">
        <v>397</v>
      </c>
      <c r="T18" s="86" t="s">
        <v>394</v>
      </c>
      <c r="U18" s="88" t="s">
        <v>130</v>
      </c>
      <c r="V18" s="51"/>
    </row>
    <row r="19" spans="2:22" s="28" customFormat="1" ht="75.75" customHeight="1" x14ac:dyDescent="0.25">
      <c r="B19" s="72"/>
      <c r="C19" s="71"/>
      <c r="D19" s="71"/>
      <c r="E19" s="72"/>
      <c r="F19" s="72"/>
      <c r="G19" s="72"/>
      <c r="H19" s="73"/>
      <c r="I19" s="73"/>
      <c r="J19" s="40" t="s">
        <v>375</v>
      </c>
      <c r="K19" s="40" t="s">
        <v>374</v>
      </c>
      <c r="L19" s="40" t="s">
        <v>393</v>
      </c>
      <c r="M19" s="40" t="s">
        <v>392</v>
      </c>
      <c r="N19" s="40" t="s">
        <v>391</v>
      </c>
      <c r="O19" s="40" t="s">
        <v>390</v>
      </c>
      <c r="P19" s="40" t="s">
        <v>389</v>
      </c>
      <c r="Q19" s="40" t="s">
        <v>388</v>
      </c>
      <c r="R19" s="40" t="s">
        <v>387</v>
      </c>
      <c r="S19" s="85"/>
      <c r="T19" s="87"/>
      <c r="U19" s="89"/>
      <c r="V19" s="51"/>
    </row>
    <row r="20" spans="2:22" ht="15" customHeight="1" x14ac:dyDescent="0.2">
      <c r="B20" s="41">
        <v>1</v>
      </c>
      <c r="C20" s="53" t="s">
        <v>139</v>
      </c>
      <c r="D20" s="54" t="s">
        <v>15</v>
      </c>
      <c r="E20" s="93" t="s">
        <v>16</v>
      </c>
      <c r="F20" s="55">
        <v>5751</v>
      </c>
      <c r="G20" s="53" t="s">
        <v>142</v>
      </c>
      <c r="H20" s="42">
        <v>17991.63</v>
      </c>
      <c r="I20" s="42">
        <v>38918.47</v>
      </c>
      <c r="J20" s="43">
        <v>17991.63</v>
      </c>
      <c r="K20" s="43">
        <v>17991.63</v>
      </c>
      <c r="L20" s="43">
        <v>17991.63</v>
      </c>
      <c r="M20" s="43">
        <v>18019.259999999998</v>
      </c>
      <c r="N20" s="43">
        <v>18019.259999999998</v>
      </c>
      <c r="O20" s="43">
        <v>26119.43</v>
      </c>
      <c r="P20" s="43">
        <v>26119.43</v>
      </c>
      <c r="Q20" s="43">
        <v>27602.06</v>
      </c>
      <c r="R20" s="43">
        <v>38918.47</v>
      </c>
      <c r="S20" s="42">
        <f>MAX(J20:R20)*50%</f>
        <v>19459.235000000001</v>
      </c>
      <c r="T20" s="44">
        <f>H20/'DATO CEM'!$H$139</f>
        <v>2.3316583719505995E-2</v>
      </c>
      <c r="U20" s="42">
        <f>U$11*T20</f>
        <v>10163.884676504907</v>
      </c>
      <c r="V20" s="52">
        <f>S20-U20</f>
        <v>9295.3503234950931</v>
      </c>
    </row>
    <row r="21" spans="2:22" ht="15" customHeight="1" x14ac:dyDescent="0.2">
      <c r="B21" s="41">
        <v>2</v>
      </c>
      <c r="C21" s="53" t="s">
        <v>143</v>
      </c>
      <c r="D21" s="54" t="s">
        <v>15</v>
      </c>
      <c r="E21" s="93" t="s">
        <v>16</v>
      </c>
      <c r="F21" s="55">
        <v>5751</v>
      </c>
      <c r="G21" s="53" t="s">
        <v>39</v>
      </c>
      <c r="H21" s="42">
        <v>1168.1199999999999</v>
      </c>
      <c r="I21" s="42">
        <v>1926.33</v>
      </c>
      <c r="J21" s="43">
        <v>1168.1199999999999</v>
      </c>
      <c r="K21" s="43">
        <v>1168.1199999999999</v>
      </c>
      <c r="L21" s="43">
        <v>1168.1199999999999</v>
      </c>
      <c r="M21" s="43">
        <v>1170.76</v>
      </c>
      <c r="N21" s="43">
        <v>1170.76</v>
      </c>
      <c r="O21" s="43">
        <v>1749.95</v>
      </c>
      <c r="P21" s="43">
        <v>1749.95</v>
      </c>
      <c r="Q21" s="43">
        <v>1926.33</v>
      </c>
      <c r="R21" s="43">
        <v>1926.33</v>
      </c>
      <c r="S21" s="42">
        <f t="shared" ref="S21:S58" si="0">MAX(J21:R21)*50%</f>
        <v>963.16499999999996</v>
      </c>
      <c r="T21" s="44">
        <f>H21/'DATO CEM'!$H$139</f>
        <v>1.5138465928006156E-3</v>
      </c>
      <c r="U21" s="42">
        <f t="shared" ref="U21:U46" si="1">U$11*T21</f>
        <v>659.8977951591329</v>
      </c>
      <c r="V21" s="52">
        <f t="shared" ref="V21:V58" si="2">S21-U21</f>
        <v>303.26720484086707</v>
      </c>
    </row>
    <row r="22" spans="2:22" ht="15" customHeight="1" x14ac:dyDescent="0.2">
      <c r="B22" s="41">
        <v>53</v>
      </c>
      <c r="C22" s="53" t="s">
        <v>243</v>
      </c>
      <c r="D22" s="55" t="s">
        <v>15</v>
      </c>
      <c r="E22" s="93" t="s">
        <v>16</v>
      </c>
      <c r="F22" s="55">
        <v>5751</v>
      </c>
      <c r="G22" s="53" t="s">
        <v>244</v>
      </c>
      <c r="H22" s="42">
        <v>46749.06</v>
      </c>
      <c r="I22" s="42">
        <v>59902.95</v>
      </c>
      <c r="J22" s="43">
        <v>46749.06</v>
      </c>
      <c r="K22" s="43">
        <v>46749.06</v>
      </c>
      <c r="L22" s="43">
        <v>46749.06</v>
      </c>
      <c r="M22" s="43">
        <v>46601.04</v>
      </c>
      <c r="N22" s="43">
        <v>46601.04</v>
      </c>
      <c r="O22" s="43">
        <v>113451.9</v>
      </c>
      <c r="P22" s="43">
        <v>113451.9</v>
      </c>
      <c r="Q22" s="43">
        <v>123260.71</v>
      </c>
      <c r="R22" s="43">
        <v>59902.95</v>
      </c>
      <c r="S22" s="42">
        <f t="shared" si="0"/>
        <v>61630.355000000003</v>
      </c>
      <c r="T22" s="44">
        <f>H22/'DATO CEM'!$H$139</f>
        <v>6.0585303905105248E-2</v>
      </c>
      <c r="U22" s="42">
        <f t="shared" si="1"/>
        <v>26409.6168371075</v>
      </c>
      <c r="V22" s="52">
        <f t="shared" si="2"/>
        <v>35220.738162892507</v>
      </c>
    </row>
    <row r="23" spans="2:22" ht="15" customHeight="1" x14ac:dyDescent="0.2">
      <c r="B23" s="41">
        <v>84</v>
      </c>
      <c r="C23" s="53" t="s">
        <v>305</v>
      </c>
      <c r="D23" s="55" t="s">
        <v>15</v>
      </c>
      <c r="E23" s="93" t="s">
        <v>16</v>
      </c>
      <c r="F23" s="55">
        <v>5751</v>
      </c>
      <c r="G23" s="53" t="s">
        <v>306</v>
      </c>
      <c r="H23" s="42">
        <v>36156.18</v>
      </c>
      <c r="I23" s="42">
        <v>50913.42</v>
      </c>
      <c r="J23" s="43">
        <v>36156.18</v>
      </c>
      <c r="K23" s="43">
        <v>35640.19</v>
      </c>
      <c r="L23" s="43">
        <v>35124.199999999997</v>
      </c>
      <c r="M23" s="43">
        <v>34581.5</v>
      </c>
      <c r="N23" s="43">
        <v>34065.51</v>
      </c>
      <c r="O23" s="43">
        <v>54593.78</v>
      </c>
      <c r="P23" s="43">
        <v>53973.79</v>
      </c>
      <c r="Q23" s="43">
        <v>51259.73</v>
      </c>
      <c r="R23" s="43">
        <v>50913.42</v>
      </c>
      <c r="S23" s="42">
        <f t="shared" si="0"/>
        <v>27296.89</v>
      </c>
      <c r="T23" s="44">
        <f>H23/'DATO CEM'!$H$139</f>
        <v>4.6857266292577616E-2</v>
      </c>
      <c r="U23" s="42">
        <f t="shared" si="1"/>
        <v>20425.455829346934</v>
      </c>
      <c r="V23" s="52">
        <f t="shared" si="2"/>
        <v>6871.4341706530649</v>
      </c>
    </row>
    <row r="24" spans="2:22" ht="15" customHeight="1" x14ac:dyDescent="0.2">
      <c r="B24" s="41">
        <v>118</v>
      </c>
      <c r="C24" s="56" t="s">
        <v>385</v>
      </c>
      <c r="D24" s="54" t="s">
        <v>15</v>
      </c>
      <c r="E24" s="93" t="s">
        <v>16</v>
      </c>
      <c r="F24" s="55">
        <v>5751</v>
      </c>
      <c r="G24" s="53" t="s">
        <v>371</v>
      </c>
      <c r="H24" s="42">
        <v>13597.09</v>
      </c>
      <c r="I24" s="42">
        <v>26122.66</v>
      </c>
      <c r="J24" s="43">
        <v>13597.09</v>
      </c>
      <c r="K24" s="43">
        <v>13597.09</v>
      </c>
      <c r="L24" s="43">
        <v>13597.09</v>
      </c>
      <c r="M24" s="43">
        <v>13575.29</v>
      </c>
      <c r="N24" s="43">
        <v>13575.29</v>
      </c>
      <c r="O24" s="43">
        <v>26122.66</v>
      </c>
      <c r="P24" s="43">
        <v>26122.66</v>
      </c>
      <c r="Q24" s="43">
        <v>26122.66</v>
      </c>
      <c r="R24" s="43">
        <v>26122.66</v>
      </c>
      <c r="S24" s="42">
        <f t="shared" si="0"/>
        <v>13061.33</v>
      </c>
      <c r="T24" s="44">
        <f>H24/'DATO CEM'!$H$139</f>
        <v>1.7621398801923881E-2</v>
      </c>
      <c r="U24" s="42">
        <f t="shared" si="1"/>
        <v>7681.3081803070709</v>
      </c>
      <c r="V24" s="52">
        <f t="shared" si="2"/>
        <v>5380.0218196929291</v>
      </c>
    </row>
    <row r="25" spans="2:22" ht="15" customHeight="1" x14ac:dyDescent="0.2">
      <c r="B25" s="41">
        <v>119</v>
      </c>
      <c r="C25" s="56" t="s">
        <v>386</v>
      </c>
      <c r="D25" s="54" t="s">
        <v>15</v>
      </c>
      <c r="E25" s="93" t="s">
        <v>16</v>
      </c>
      <c r="F25" s="55">
        <v>5751</v>
      </c>
      <c r="G25" s="53" t="s">
        <v>39</v>
      </c>
      <c r="H25" s="42">
        <v>4384.8</v>
      </c>
      <c r="I25" s="42">
        <v>8513.68</v>
      </c>
      <c r="J25" s="43">
        <v>4384.8</v>
      </c>
      <c r="K25" s="43">
        <v>4384.8</v>
      </c>
      <c r="L25" s="43">
        <v>4384.8</v>
      </c>
      <c r="M25" s="43">
        <v>4377.7700000000004</v>
      </c>
      <c r="N25" s="43">
        <v>4377.7700000000004</v>
      </c>
      <c r="O25" s="43">
        <v>8424.0499999999993</v>
      </c>
      <c r="P25" s="43">
        <v>8424.0499999999993</v>
      </c>
      <c r="Q25" s="43">
        <v>8513.68</v>
      </c>
      <c r="R25" s="43">
        <v>8513.68</v>
      </c>
      <c r="S25" s="42">
        <f t="shared" si="0"/>
        <v>4256.84</v>
      </c>
      <c r="T25" s="44">
        <f>H25/'DATO CEM'!$H$139</f>
        <v>5.6825621854879119E-3</v>
      </c>
      <c r="U25" s="42">
        <f t="shared" si="1"/>
        <v>2477.0741466747991</v>
      </c>
      <c r="V25" s="52">
        <f t="shared" si="2"/>
        <v>1779.7658533252011</v>
      </c>
    </row>
    <row r="26" spans="2:22" ht="15" customHeight="1" x14ac:dyDescent="0.2">
      <c r="B26" s="41">
        <v>3</v>
      </c>
      <c r="C26" s="53" t="s">
        <v>144</v>
      </c>
      <c r="D26" s="55" t="s">
        <v>90</v>
      </c>
      <c r="E26" s="90" t="s">
        <v>7</v>
      </c>
      <c r="F26" s="55" t="s">
        <v>8</v>
      </c>
      <c r="G26" s="53" t="s">
        <v>119</v>
      </c>
      <c r="H26" s="42">
        <v>89186.99</v>
      </c>
      <c r="I26" s="42">
        <v>141230.53</v>
      </c>
      <c r="J26" s="43">
        <v>89186.99</v>
      </c>
      <c r="K26" s="43">
        <v>87114.82</v>
      </c>
      <c r="L26" s="43">
        <v>84702.05</v>
      </c>
      <c r="M26" s="43">
        <v>84115.62</v>
      </c>
      <c r="N26" s="43">
        <v>81702.89</v>
      </c>
      <c r="O26" s="43">
        <v>139357.14000000001</v>
      </c>
      <c r="P26" s="43">
        <v>137983.66</v>
      </c>
      <c r="Q26" s="43">
        <v>142629.07</v>
      </c>
      <c r="R26" s="43">
        <v>141230.53</v>
      </c>
      <c r="S26" s="42">
        <f t="shared" si="0"/>
        <v>71314.535000000003</v>
      </c>
      <c r="T26" s="44">
        <f>H26/'DATO CEM'!$H$139</f>
        <v>0.11558351961582936</v>
      </c>
      <c r="U26" s="42">
        <f t="shared" si="1"/>
        <v>50383.77740119135</v>
      </c>
      <c r="V26" s="52">
        <f t="shared" si="2"/>
        <v>20930.757598808654</v>
      </c>
    </row>
    <row r="27" spans="2:22" ht="15" customHeight="1" x14ac:dyDescent="0.2">
      <c r="B27" s="41">
        <v>4</v>
      </c>
      <c r="C27" s="53" t="s">
        <v>145</v>
      </c>
      <c r="D27" s="55" t="s">
        <v>90</v>
      </c>
      <c r="E27" s="90" t="s">
        <v>7</v>
      </c>
      <c r="F27" s="55" t="s">
        <v>8</v>
      </c>
      <c r="G27" s="53" t="s">
        <v>119</v>
      </c>
      <c r="H27" s="42">
        <v>28466.3</v>
      </c>
      <c r="I27" s="42">
        <v>45491.56</v>
      </c>
      <c r="J27" s="43">
        <v>28466.3</v>
      </c>
      <c r="K27" s="43">
        <v>28466.3</v>
      </c>
      <c r="L27" s="43">
        <v>28466.3</v>
      </c>
      <c r="M27" s="43">
        <v>28510.02</v>
      </c>
      <c r="N27" s="43">
        <v>28510.02</v>
      </c>
      <c r="O27" s="43">
        <v>45491.56</v>
      </c>
      <c r="P27" s="43">
        <v>45491.56</v>
      </c>
      <c r="Q27" s="43">
        <v>45491.56</v>
      </c>
      <c r="R27" s="43">
        <v>45491.56</v>
      </c>
      <c r="S27" s="42">
        <f t="shared" si="0"/>
        <v>22745.78</v>
      </c>
      <c r="T27" s="44">
        <f>H27/'DATO CEM'!$H$139</f>
        <v>3.6891424908947854E-2</v>
      </c>
      <c r="U27" s="42">
        <f t="shared" si="1"/>
        <v>16081.266142466893</v>
      </c>
      <c r="V27" s="52">
        <f t="shared" si="2"/>
        <v>6664.5138575331057</v>
      </c>
    </row>
    <row r="28" spans="2:22" ht="15" customHeight="1" x14ac:dyDescent="0.2">
      <c r="B28" s="41">
        <v>10</v>
      </c>
      <c r="C28" s="53" t="s">
        <v>155</v>
      </c>
      <c r="D28" s="55" t="s">
        <v>140</v>
      </c>
      <c r="E28" s="46" t="s">
        <v>38</v>
      </c>
      <c r="F28" s="55" t="s">
        <v>141</v>
      </c>
      <c r="G28" s="53" t="s">
        <v>156</v>
      </c>
      <c r="H28" s="42">
        <v>1146.5999999999999</v>
      </c>
      <c r="I28" s="42">
        <v>2621.8</v>
      </c>
      <c r="J28" s="43">
        <v>1146.5999999999999</v>
      </c>
      <c r="K28" s="43">
        <v>1302.21</v>
      </c>
      <c r="L28" s="43">
        <v>1302.21</v>
      </c>
      <c r="M28" s="43">
        <v>1305.05</v>
      </c>
      <c r="N28" s="43">
        <v>1305.05</v>
      </c>
      <c r="O28" s="43">
        <v>2621.8</v>
      </c>
      <c r="P28" s="43">
        <v>2621.8</v>
      </c>
      <c r="Q28" s="43">
        <v>2621.8</v>
      </c>
      <c r="R28" s="43">
        <v>2621.8</v>
      </c>
      <c r="S28" s="42">
        <f t="shared" si="0"/>
        <v>1310.9</v>
      </c>
      <c r="T28" s="44">
        <f>H28/'DATO CEM'!$H$139</f>
        <v>1.4859573531017238E-3</v>
      </c>
      <c r="U28" s="42">
        <f t="shared" si="1"/>
        <v>647.74065329714563</v>
      </c>
      <c r="V28" s="52">
        <f t="shared" si="2"/>
        <v>663.15934670285446</v>
      </c>
    </row>
    <row r="29" spans="2:22" ht="15" customHeight="1" x14ac:dyDescent="0.2">
      <c r="B29" s="41">
        <v>11</v>
      </c>
      <c r="C29" s="53" t="s">
        <v>157</v>
      </c>
      <c r="D29" s="55" t="s">
        <v>140</v>
      </c>
      <c r="E29" s="46" t="s">
        <v>38</v>
      </c>
      <c r="F29" s="55" t="s">
        <v>141</v>
      </c>
      <c r="G29" s="53" t="s">
        <v>158</v>
      </c>
      <c r="H29" s="42">
        <v>1004.64</v>
      </c>
      <c r="I29" s="42">
        <v>2307.1799999999998</v>
      </c>
      <c r="J29" s="43">
        <v>1004.64</v>
      </c>
      <c r="K29" s="43">
        <v>1004.64</v>
      </c>
      <c r="L29" s="43">
        <v>1004.64</v>
      </c>
      <c r="M29" s="43">
        <v>1006.97</v>
      </c>
      <c r="N29" s="43">
        <v>1006.97</v>
      </c>
      <c r="O29" s="43">
        <v>2307.1799999999998</v>
      </c>
      <c r="P29" s="43">
        <v>2307.1799999999998</v>
      </c>
      <c r="Q29" s="43">
        <v>2307.1799999999998</v>
      </c>
      <c r="R29" s="43">
        <v>2307.1799999999998</v>
      </c>
      <c r="S29" s="42">
        <f t="shared" si="0"/>
        <v>1153.5899999999999</v>
      </c>
      <c r="T29" s="44">
        <f>H29/'DATO CEM'!$H$139</f>
        <v>1.3019816808129392E-3</v>
      </c>
      <c r="U29" s="42">
        <f t="shared" si="1"/>
        <v>567.54419146035627</v>
      </c>
      <c r="V29" s="52">
        <f t="shared" si="2"/>
        <v>586.04580853964364</v>
      </c>
    </row>
    <row r="30" spans="2:22" ht="15" customHeight="1" x14ac:dyDescent="0.2">
      <c r="B30" s="41">
        <v>12</v>
      </c>
      <c r="C30" s="53" t="s">
        <v>159</v>
      </c>
      <c r="D30" s="55" t="s">
        <v>140</v>
      </c>
      <c r="E30" s="46" t="s">
        <v>38</v>
      </c>
      <c r="F30" s="55" t="s">
        <v>141</v>
      </c>
      <c r="G30" s="53" t="s">
        <v>158</v>
      </c>
      <c r="H30" s="42">
        <v>1004.64</v>
      </c>
      <c r="I30" s="42">
        <v>2214.89</v>
      </c>
      <c r="J30" s="43">
        <v>1004.64</v>
      </c>
      <c r="K30" s="43">
        <v>1004.64</v>
      </c>
      <c r="L30" s="43">
        <v>1004.64</v>
      </c>
      <c r="M30" s="43">
        <v>1006.97</v>
      </c>
      <c r="N30" s="43">
        <v>1006.97</v>
      </c>
      <c r="O30" s="43">
        <v>2307.1799999999998</v>
      </c>
      <c r="P30" s="43">
        <v>2307.1799999999998</v>
      </c>
      <c r="Q30" s="43">
        <v>2214.89</v>
      </c>
      <c r="R30" s="43">
        <v>2214.89</v>
      </c>
      <c r="S30" s="42">
        <f t="shared" si="0"/>
        <v>1153.5899999999999</v>
      </c>
      <c r="T30" s="44">
        <f>H30/'DATO CEM'!$H$139</f>
        <v>1.3019816808129392E-3</v>
      </c>
      <c r="U30" s="42">
        <f t="shared" si="1"/>
        <v>567.54419146035627</v>
      </c>
      <c r="V30" s="52">
        <f t="shared" si="2"/>
        <v>586.04580853964364</v>
      </c>
    </row>
    <row r="31" spans="2:22" ht="15" customHeight="1" x14ac:dyDescent="0.2">
      <c r="B31" s="41">
        <v>15</v>
      </c>
      <c r="C31" s="53" t="s">
        <v>166</v>
      </c>
      <c r="D31" s="55" t="s">
        <v>140</v>
      </c>
      <c r="E31" s="46" t="s">
        <v>38</v>
      </c>
      <c r="F31" s="55" t="s">
        <v>141</v>
      </c>
      <c r="G31" s="53" t="s">
        <v>167</v>
      </c>
      <c r="H31" s="42">
        <v>48614.26</v>
      </c>
      <c r="I31" s="42">
        <v>48027.98</v>
      </c>
      <c r="J31" s="43">
        <v>48614.26</v>
      </c>
      <c r="K31" s="43">
        <v>47151.31</v>
      </c>
      <c r="L31" s="43">
        <v>45688.36</v>
      </c>
      <c r="M31" s="43">
        <v>45603.99</v>
      </c>
      <c r="N31" s="43">
        <v>44229.18</v>
      </c>
      <c r="O31" s="43">
        <v>59050.46</v>
      </c>
      <c r="P31" s="43">
        <v>57143.5</v>
      </c>
      <c r="Q31" s="43">
        <v>49100.73</v>
      </c>
      <c r="R31" s="43">
        <v>48027.98</v>
      </c>
      <c r="S31" s="42">
        <f t="shared" si="0"/>
        <v>29525.23</v>
      </c>
      <c r="T31" s="44">
        <f>H31/'DATO CEM'!$H$139</f>
        <v>6.3002544141460864E-2</v>
      </c>
      <c r="U31" s="42">
        <f t="shared" si="1"/>
        <v>27463.311121539595</v>
      </c>
      <c r="V31" s="52">
        <f t="shared" si="2"/>
        <v>2061.9188784604048</v>
      </c>
    </row>
    <row r="32" spans="2:22" ht="15" customHeight="1" x14ac:dyDescent="0.2">
      <c r="B32" s="41">
        <v>31</v>
      </c>
      <c r="C32" s="53" t="s">
        <v>202</v>
      </c>
      <c r="D32" s="55" t="s">
        <v>140</v>
      </c>
      <c r="E32" s="46" t="s">
        <v>38</v>
      </c>
      <c r="F32" s="55" t="s">
        <v>141</v>
      </c>
      <c r="G32" s="53" t="s">
        <v>203</v>
      </c>
      <c r="H32" s="42">
        <v>27817.23</v>
      </c>
      <c r="I32" s="42">
        <v>32070.95</v>
      </c>
      <c r="J32" s="43">
        <v>27817.23</v>
      </c>
      <c r="K32" s="43">
        <v>27195.98</v>
      </c>
      <c r="L32" s="43">
        <v>26264.12</v>
      </c>
      <c r="M32" s="43">
        <v>26188.14</v>
      </c>
      <c r="N32" s="43">
        <v>25256.27</v>
      </c>
      <c r="O32" s="43">
        <v>34805.769999999997</v>
      </c>
      <c r="P32" s="43">
        <v>33556.410000000003</v>
      </c>
      <c r="Q32" s="43">
        <v>32884.68</v>
      </c>
      <c r="R32" s="43">
        <v>32070.95</v>
      </c>
      <c r="S32" s="42">
        <f t="shared" si="0"/>
        <v>17402.884999999998</v>
      </c>
      <c r="T32" s="44">
        <f>H32/'DATO CEM'!$H$139</f>
        <v>3.60502507076765E-2</v>
      </c>
      <c r="U32" s="42">
        <f t="shared" si="1"/>
        <v>15714.591603974326</v>
      </c>
      <c r="V32" s="52">
        <f t="shared" si="2"/>
        <v>1688.2933960256723</v>
      </c>
    </row>
    <row r="33" spans="2:23" ht="15" customHeight="1" x14ac:dyDescent="0.2">
      <c r="B33" s="41">
        <v>52</v>
      </c>
      <c r="C33" s="53" t="s">
        <v>241</v>
      </c>
      <c r="D33" s="55" t="s">
        <v>140</v>
      </c>
      <c r="E33" s="46" t="s">
        <v>38</v>
      </c>
      <c r="F33" s="55" t="s">
        <v>141</v>
      </c>
      <c r="G33" s="53" t="s">
        <v>242</v>
      </c>
      <c r="H33" s="42">
        <v>8870.4</v>
      </c>
      <c r="I33" s="42">
        <v>25988.02</v>
      </c>
      <c r="J33" s="43">
        <v>8870.4</v>
      </c>
      <c r="K33" s="43">
        <v>8870.4</v>
      </c>
      <c r="L33" s="43">
        <v>8870.4</v>
      </c>
      <c r="M33" s="43">
        <v>8894.51</v>
      </c>
      <c r="N33" s="43">
        <v>8728.65</v>
      </c>
      <c r="O33" s="43">
        <v>24502.35</v>
      </c>
      <c r="P33" s="43">
        <v>24502.35</v>
      </c>
      <c r="Q33" s="43">
        <v>25988.02</v>
      </c>
      <c r="R33" s="43">
        <v>25988.02</v>
      </c>
      <c r="S33" s="42">
        <f t="shared" si="0"/>
        <v>12994.01</v>
      </c>
      <c r="T33" s="44">
        <f>H33/'DATO CEM'!$H$139</f>
        <v>1.1495757984435315E-2</v>
      </c>
      <c r="U33" s="42">
        <f t="shared" si="1"/>
        <v>5011.0925266064896</v>
      </c>
      <c r="V33" s="52">
        <f t="shared" si="2"/>
        <v>7982.9174733935106</v>
      </c>
    </row>
    <row r="34" spans="2:23" ht="15" customHeight="1" x14ac:dyDescent="0.2">
      <c r="B34" s="41">
        <v>82</v>
      </c>
      <c r="C34" s="53" t="s">
        <v>300</v>
      </c>
      <c r="D34" s="55" t="s">
        <v>301</v>
      </c>
      <c r="E34" s="46" t="s">
        <v>38</v>
      </c>
      <c r="F34" s="55" t="s">
        <v>141</v>
      </c>
      <c r="G34" s="53" t="s">
        <v>302</v>
      </c>
      <c r="H34" s="42">
        <v>2575.8000000000002</v>
      </c>
      <c r="I34" s="42">
        <v>93300.02</v>
      </c>
      <c r="J34" s="43">
        <v>2575.8000000000002</v>
      </c>
      <c r="K34" s="43">
        <v>2575.8000000000002</v>
      </c>
      <c r="L34" s="43">
        <v>2575.8000000000002</v>
      </c>
      <c r="M34" s="43">
        <v>2574.27</v>
      </c>
      <c r="N34" s="43">
        <v>79020.3</v>
      </c>
      <c r="O34" s="43">
        <v>96628.69</v>
      </c>
      <c r="P34" s="43">
        <v>96628.69</v>
      </c>
      <c r="Q34" s="43">
        <v>93300.02</v>
      </c>
      <c r="R34" s="43">
        <v>93300.02</v>
      </c>
      <c r="S34" s="42">
        <f t="shared" si="0"/>
        <v>48314.345000000001</v>
      </c>
      <c r="T34" s="44">
        <f>H34/'DATO CEM'!$H$139</f>
        <v>3.3381553725095247E-3</v>
      </c>
      <c r="U34" s="42">
        <f t="shared" si="1"/>
        <v>1455.1285319752205</v>
      </c>
      <c r="V34" s="52">
        <f t="shared" si="2"/>
        <v>46859.216468024781</v>
      </c>
    </row>
    <row r="35" spans="2:23" ht="15" customHeight="1" x14ac:dyDescent="0.2">
      <c r="B35" s="41">
        <v>83</v>
      </c>
      <c r="C35" s="53" t="s">
        <v>303</v>
      </c>
      <c r="D35" s="55" t="s">
        <v>140</v>
      </c>
      <c r="E35" s="46" t="s">
        <v>38</v>
      </c>
      <c r="F35" s="55" t="s">
        <v>141</v>
      </c>
      <c r="G35" s="53" t="s">
        <v>304</v>
      </c>
      <c r="H35" s="42">
        <v>14479.92</v>
      </c>
      <c r="I35" s="42">
        <v>22531.48</v>
      </c>
      <c r="J35" s="43">
        <v>14479.92</v>
      </c>
      <c r="K35" s="43">
        <v>14479.92</v>
      </c>
      <c r="L35" s="43">
        <v>14479.92</v>
      </c>
      <c r="M35" s="43">
        <v>14491.23</v>
      </c>
      <c r="N35" s="43">
        <v>3555.66</v>
      </c>
      <c r="O35" s="43">
        <v>22531.48</v>
      </c>
      <c r="P35" s="43">
        <v>22531.48</v>
      </c>
      <c r="Q35" s="43">
        <v>22531.48</v>
      </c>
      <c r="R35" s="43">
        <v>22531.48</v>
      </c>
      <c r="S35" s="42">
        <f t="shared" si="0"/>
        <v>11265.74</v>
      </c>
      <c r="T35" s="44">
        <f>H35/'DATO CEM'!$H$139</f>
        <v>1.8765518573456059E-2</v>
      </c>
      <c r="U35" s="42">
        <f t="shared" si="1"/>
        <v>8180.0391073525261</v>
      </c>
      <c r="V35" s="52">
        <f t="shared" si="2"/>
        <v>3085.7008926474737</v>
      </c>
    </row>
    <row r="36" spans="2:23" ht="15" customHeight="1" x14ac:dyDescent="0.2">
      <c r="B36" s="41">
        <v>17</v>
      </c>
      <c r="C36" s="53" t="s">
        <v>172</v>
      </c>
      <c r="D36" s="55" t="s">
        <v>102</v>
      </c>
      <c r="E36" s="91" t="s">
        <v>103</v>
      </c>
      <c r="F36" s="55" t="s">
        <v>104</v>
      </c>
      <c r="G36" s="53" t="s">
        <v>120</v>
      </c>
      <c r="H36" s="42">
        <v>1303.8499999999999</v>
      </c>
      <c r="I36" s="42">
        <v>28480.44</v>
      </c>
      <c r="J36" s="43">
        <v>1303.8499999999999</v>
      </c>
      <c r="K36" s="43">
        <v>1303.8499999999999</v>
      </c>
      <c r="L36" s="43">
        <v>1303.8499999999999</v>
      </c>
      <c r="M36" s="43">
        <v>1302.77</v>
      </c>
      <c r="N36" s="43">
        <v>1302.77</v>
      </c>
      <c r="O36" s="43">
        <v>29572.32</v>
      </c>
      <c r="P36" s="43">
        <v>29572.32</v>
      </c>
      <c r="Q36" s="43">
        <v>28480.44</v>
      </c>
      <c r="R36" s="43">
        <v>28480.44</v>
      </c>
      <c r="S36" s="42">
        <f t="shared" si="0"/>
        <v>14786.16</v>
      </c>
      <c r="T36" s="44">
        <f>H36/'DATO CEM'!$H$139</f>
        <v>1.6897483820353068E-3</v>
      </c>
      <c r="U36" s="42">
        <f t="shared" si="1"/>
        <v>736.57478702379501</v>
      </c>
      <c r="V36" s="52">
        <f t="shared" si="2"/>
        <v>14049.585212976204</v>
      </c>
    </row>
    <row r="37" spans="2:23" ht="15" customHeight="1" x14ac:dyDescent="0.2">
      <c r="B37" s="45">
        <v>18</v>
      </c>
      <c r="C37" s="46" t="s">
        <v>173</v>
      </c>
      <c r="D37" s="47" t="s">
        <v>102</v>
      </c>
      <c r="E37" s="91" t="s">
        <v>103</v>
      </c>
      <c r="F37" s="47" t="s">
        <v>104</v>
      </c>
      <c r="G37" s="46" t="s">
        <v>120</v>
      </c>
      <c r="H37" s="49">
        <v>31110.45</v>
      </c>
      <c r="I37" s="49">
        <v>15574.56</v>
      </c>
      <c r="J37" s="59">
        <v>31110.45</v>
      </c>
      <c r="K37" s="59">
        <v>30323.83</v>
      </c>
      <c r="L37" s="59">
        <v>29241.27</v>
      </c>
      <c r="M37" s="59">
        <v>29209.58</v>
      </c>
      <c r="N37" s="59">
        <v>28127.040000000001</v>
      </c>
      <c r="O37" s="59">
        <v>16237.16</v>
      </c>
      <c r="P37" s="59">
        <v>15811.1</v>
      </c>
      <c r="Q37" s="59">
        <v>16055.11</v>
      </c>
      <c r="R37" s="59">
        <v>15574.56</v>
      </c>
      <c r="S37" s="49">
        <f t="shared" si="0"/>
        <v>15555.225</v>
      </c>
      <c r="T37" s="44">
        <f>H37/'DATO CEM'!$H$139</f>
        <v>4.0318159720742659E-2</v>
      </c>
      <c r="U37" s="49">
        <f t="shared" si="1"/>
        <v>17575.007158004697</v>
      </c>
      <c r="V37" s="52">
        <f t="shared" si="2"/>
        <v>-2019.7821580046966</v>
      </c>
      <c r="W37" s="60"/>
    </row>
    <row r="38" spans="2:23" ht="15" customHeight="1" x14ac:dyDescent="0.2">
      <c r="B38" s="41">
        <v>22</v>
      </c>
      <c r="C38" s="53" t="s">
        <v>183</v>
      </c>
      <c r="D38" s="55" t="s">
        <v>17</v>
      </c>
      <c r="E38" s="92" t="s">
        <v>18</v>
      </c>
      <c r="F38" s="55" t="s">
        <v>19</v>
      </c>
      <c r="G38" s="53" t="s">
        <v>184</v>
      </c>
      <c r="H38" s="43">
        <v>23139.1</v>
      </c>
      <c r="I38" s="43">
        <v>43455.55</v>
      </c>
      <c r="J38" s="43">
        <v>50256.41</v>
      </c>
      <c r="K38" s="43">
        <v>48308.27</v>
      </c>
      <c r="L38" s="43">
        <v>48308.27</v>
      </c>
      <c r="M38" s="43">
        <v>43596.49</v>
      </c>
      <c r="N38" s="43">
        <v>43596.49</v>
      </c>
      <c r="O38" s="43">
        <v>44811.01</v>
      </c>
      <c r="P38" s="43">
        <v>44811.01</v>
      </c>
      <c r="Q38" s="43">
        <v>43455.55</v>
      </c>
      <c r="R38" s="43">
        <v>43455.55</v>
      </c>
      <c r="S38" s="42">
        <f t="shared" si="0"/>
        <v>25128.205000000002</v>
      </c>
      <c r="T38" s="44">
        <f>H38/'DATO CEM'!$H$139</f>
        <v>2.9987542115084687E-2</v>
      </c>
      <c r="U38" s="42">
        <f t="shared" si="1"/>
        <v>13071.808608676072</v>
      </c>
      <c r="V38" s="52">
        <f t="shared" si="2"/>
        <v>12056.396391323929</v>
      </c>
    </row>
    <row r="39" spans="2:23" ht="15" customHeight="1" x14ac:dyDescent="0.2">
      <c r="B39" s="41">
        <v>90</v>
      </c>
      <c r="C39" s="53" t="s">
        <v>315</v>
      </c>
      <c r="D39" s="55" t="s">
        <v>316</v>
      </c>
      <c r="E39" s="53" t="s">
        <v>72</v>
      </c>
      <c r="F39" s="55" t="s">
        <v>317</v>
      </c>
      <c r="G39" s="53" t="s">
        <v>39</v>
      </c>
      <c r="H39" s="42">
        <v>1128.5999999999999</v>
      </c>
      <c r="I39" s="42">
        <v>2026.02</v>
      </c>
      <c r="J39" s="43">
        <v>1128.5999999999999</v>
      </c>
      <c r="K39" s="43">
        <v>1128.5999999999999</v>
      </c>
      <c r="L39" s="43">
        <v>1128.5999999999999</v>
      </c>
      <c r="M39" s="43">
        <v>1125.9000000000001</v>
      </c>
      <c r="N39" s="43">
        <v>1125.9000000000001</v>
      </c>
      <c r="O39" s="43">
        <v>1999.67</v>
      </c>
      <c r="P39" s="43">
        <v>1999.67</v>
      </c>
      <c r="Q39" s="43">
        <v>2026.02</v>
      </c>
      <c r="R39" s="43">
        <v>2026.02</v>
      </c>
      <c r="S39" s="42">
        <f t="shared" si="0"/>
        <v>1013.01</v>
      </c>
      <c r="T39" s="44">
        <f>H39/'DATO CEM'!$H$139</f>
        <v>1.4626299221268146E-3</v>
      </c>
      <c r="U39" s="42">
        <f t="shared" si="1"/>
        <v>637.57204021555776</v>
      </c>
      <c r="V39" s="52">
        <f t="shared" si="2"/>
        <v>375.43795978444223</v>
      </c>
    </row>
    <row r="40" spans="2:23" ht="15" customHeight="1" x14ac:dyDescent="0.2">
      <c r="B40" s="41">
        <v>117</v>
      </c>
      <c r="C40" s="53" t="s">
        <v>370</v>
      </c>
      <c r="D40" s="55" t="s">
        <v>87</v>
      </c>
      <c r="E40" s="53" t="s">
        <v>25</v>
      </c>
      <c r="F40" s="55" t="s">
        <v>88</v>
      </c>
      <c r="G40" s="53" t="s">
        <v>39</v>
      </c>
      <c r="H40" s="42">
        <v>21816.99</v>
      </c>
      <c r="I40" s="42">
        <v>28434.36</v>
      </c>
      <c r="J40" s="43">
        <v>22240.94</v>
      </c>
      <c r="K40" s="43">
        <v>21916.84</v>
      </c>
      <c r="L40" s="43">
        <v>21430.69</v>
      </c>
      <c r="M40" s="43">
        <v>21413.08</v>
      </c>
      <c r="N40" s="43">
        <v>20926.93</v>
      </c>
      <c r="O40" s="43">
        <v>32210.240000000002</v>
      </c>
      <c r="P40" s="43">
        <v>31419.83</v>
      </c>
      <c r="Q40" s="43">
        <v>28887.97</v>
      </c>
      <c r="R40" s="43">
        <v>28434.36</v>
      </c>
      <c r="S40" s="42">
        <f t="shared" si="0"/>
        <v>16105.12</v>
      </c>
      <c r="T40" s="44">
        <f>H40/'DATO CEM'!$H$139</f>
        <v>2.8274129350293727E-2</v>
      </c>
      <c r="U40" s="42">
        <f t="shared" si="1"/>
        <v>12324.918328603957</v>
      </c>
      <c r="V40" s="52">
        <f t="shared" si="2"/>
        <v>3780.2016713960438</v>
      </c>
    </row>
    <row r="41" spans="2:23" ht="15" customHeight="1" x14ac:dyDescent="0.2">
      <c r="B41" s="41"/>
      <c r="C41" s="53"/>
      <c r="D41" s="55"/>
      <c r="E41" s="53"/>
      <c r="F41" s="55"/>
      <c r="G41" s="53"/>
      <c r="H41" s="42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2"/>
      <c r="T41" s="44"/>
      <c r="U41" s="42">
        <f>SUM(U20:U40)</f>
        <v>238235.15385894867</v>
      </c>
      <c r="V41" s="52"/>
      <c r="W41" s="110">
        <f>U39+U40</f>
        <v>12962.490368819515</v>
      </c>
    </row>
    <row r="42" spans="2:23" ht="15" customHeight="1" x14ac:dyDescent="0.2">
      <c r="B42" s="41"/>
      <c r="C42" s="53"/>
      <c r="D42" s="55"/>
      <c r="E42" s="53"/>
      <c r="F42" s="55"/>
      <c r="G42" s="53"/>
      <c r="H42" s="42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2"/>
      <c r="T42" s="44"/>
      <c r="U42" s="42"/>
      <c r="V42" s="52"/>
      <c r="W42" s="110">
        <f>U41-U40-U39</f>
        <v>225272.66349012914</v>
      </c>
    </row>
    <row r="43" spans="2:23" s="28" customFormat="1" ht="24" customHeight="1" x14ac:dyDescent="0.25">
      <c r="B43" s="72" t="s">
        <v>20</v>
      </c>
      <c r="C43" s="71" t="s">
        <v>21</v>
      </c>
      <c r="D43" s="71" t="s">
        <v>372</v>
      </c>
      <c r="E43" s="72" t="s">
        <v>22</v>
      </c>
      <c r="F43" s="72" t="s">
        <v>0</v>
      </c>
      <c r="G43" s="72" t="s">
        <v>23</v>
      </c>
      <c r="H43" s="73" t="s">
        <v>396</v>
      </c>
      <c r="I43" s="73" t="s">
        <v>395</v>
      </c>
      <c r="J43" s="74" t="s">
        <v>373</v>
      </c>
      <c r="K43" s="74"/>
      <c r="L43" s="74"/>
      <c r="M43" s="74"/>
      <c r="N43" s="74"/>
      <c r="O43" s="74"/>
      <c r="P43" s="74"/>
      <c r="Q43" s="74"/>
      <c r="R43" s="74"/>
      <c r="S43" s="84" t="s">
        <v>397</v>
      </c>
      <c r="T43" s="86" t="s">
        <v>394</v>
      </c>
      <c r="U43" s="88" t="s">
        <v>130</v>
      </c>
      <c r="V43" s="51"/>
    </row>
    <row r="44" spans="2:23" s="28" customFormat="1" ht="75.75" customHeight="1" x14ac:dyDescent="0.25">
      <c r="B44" s="72"/>
      <c r="C44" s="71"/>
      <c r="D44" s="71"/>
      <c r="E44" s="72"/>
      <c r="F44" s="72"/>
      <c r="G44" s="72"/>
      <c r="H44" s="73"/>
      <c r="I44" s="73"/>
      <c r="J44" s="40" t="s">
        <v>375</v>
      </c>
      <c r="K44" s="40" t="s">
        <v>374</v>
      </c>
      <c r="L44" s="40" t="s">
        <v>393</v>
      </c>
      <c r="M44" s="40" t="s">
        <v>392</v>
      </c>
      <c r="N44" s="40" t="s">
        <v>391</v>
      </c>
      <c r="O44" s="40" t="s">
        <v>390</v>
      </c>
      <c r="P44" s="40" t="s">
        <v>389</v>
      </c>
      <c r="Q44" s="40" t="s">
        <v>388</v>
      </c>
      <c r="R44" s="40" t="s">
        <v>387</v>
      </c>
      <c r="S44" s="85"/>
      <c r="T44" s="87"/>
      <c r="U44" s="89"/>
      <c r="V44" s="51"/>
    </row>
    <row r="45" spans="2:23" ht="15" customHeight="1" x14ac:dyDescent="0.2">
      <c r="B45" s="109">
        <v>7</v>
      </c>
      <c r="C45" s="53" t="s">
        <v>150</v>
      </c>
      <c r="D45" s="55" t="s">
        <v>12</v>
      </c>
      <c r="E45" s="53" t="s">
        <v>13</v>
      </c>
      <c r="F45" s="55" t="s">
        <v>14</v>
      </c>
      <c r="G45" s="53" t="s">
        <v>39</v>
      </c>
      <c r="H45" s="42">
        <v>1383.2</v>
      </c>
      <c r="I45" s="42">
        <v>2307.1799999999998</v>
      </c>
      <c r="J45" s="43">
        <v>1383.2</v>
      </c>
      <c r="K45" s="43">
        <v>1383.2</v>
      </c>
      <c r="L45" s="43">
        <v>1601.6</v>
      </c>
      <c r="M45" s="43">
        <v>1536.1</v>
      </c>
      <c r="N45" s="43">
        <v>1536.1</v>
      </c>
      <c r="O45" s="43">
        <v>2307.1799999999998</v>
      </c>
      <c r="P45" s="43">
        <v>2307.1799999999998</v>
      </c>
      <c r="Q45" s="43">
        <v>2307.1799999999998</v>
      </c>
      <c r="R45" s="43">
        <v>2307.1799999999998</v>
      </c>
      <c r="S45" s="42">
        <f t="shared" si="0"/>
        <v>1153.5899999999999</v>
      </c>
      <c r="T45" s="44">
        <f>H45/'DATO CEM'!$H$139</f>
        <v>1.7925834735830323E-3</v>
      </c>
      <c r="U45" s="43">
        <f t="shared" si="1"/>
        <v>781.40142302512822</v>
      </c>
      <c r="V45" s="52">
        <f t="shared" si="2"/>
        <v>372.18857697487169</v>
      </c>
      <c r="W45" s="110">
        <f>U45*0.6</f>
        <v>468.84085381507691</v>
      </c>
    </row>
    <row r="46" spans="2:23" ht="15" customHeight="1" x14ac:dyDescent="0.2">
      <c r="B46" s="109">
        <v>13</v>
      </c>
      <c r="C46" s="53" t="s">
        <v>160</v>
      </c>
      <c r="D46" s="55" t="s">
        <v>161</v>
      </c>
      <c r="E46" s="53" t="s">
        <v>42</v>
      </c>
      <c r="F46" s="55" t="s">
        <v>162</v>
      </c>
      <c r="G46" s="53" t="s">
        <v>39</v>
      </c>
      <c r="H46" s="42">
        <v>1004.64</v>
      </c>
      <c r="I46" s="42">
        <v>2214.89</v>
      </c>
      <c r="J46" s="43">
        <v>1004.64</v>
      </c>
      <c r="K46" s="43">
        <v>1004.64</v>
      </c>
      <c r="L46" s="43">
        <v>1004.64</v>
      </c>
      <c r="M46" s="43">
        <v>1006.97</v>
      </c>
      <c r="N46" s="43">
        <v>1006.97</v>
      </c>
      <c r="O46" s="43">
        <v>2307.1799999999998</v>
      </c>
      <c r="P46" s="43">
        <v>2307.1799999999998</v>
      </c>
      <c r="Q46" s="43">
        <v>2214.89</v>
      </c>
      <c r="R46" s="43">
        <v>2214.89</v>
      </c>
      <c r="S46" s="42">
        <f t="shared" si="0"/>
        <v>1153.5899999999999</v>
      </c>
      <c r="T46" s="44">
        <f>H46/'DATO CEM'!$H$139</f>
        <v>1.3019816808129392E-3</v>
      </c>
      <c r="U46" s="43">
        <f t="shared" si="1"/>
        <v>567.54419146035627</v>
      </c>
      <c r="V46" s="52">
        <f t="shared" si="2"/>
        <v>586.04580853964364</v>
      </c>
      <c r="W46" s="110">
        <f t="shared" ref="W46:W64" si="3">U46*0.6</f>
        <v>340.52651487621375</v>
      </c>
    </row>
    <row r="47" spans="2:23" ht="15" customHeight="1" x14ac:dyDescent="0.2">
      <c r="B47" s="109">
        <v>25</v>
      </c>
      <c r="C47" s="53" t="s">
        <v>189</v>
      </c>
      <c r="D47" s="55" t="s">
        <v>190</v>
      </c>
      <c r="E47" s="53" t="s">
        <v>48</v>
      </c>
      <c r="F47" s="55" t="s">
        <v>191</v>
      </c>
      <c r="G47" s="53" t="s">
        <v>39</v>
      </c>
      <c r="H47" s="42">
        <v>1225.8</v>
      </c>
      <c r="I47" s="42">
        <v>2026.62</v>
      </c>
      <c r="J47" s="43">
        <v>1225.8</v>
      </c>
      <c r="K47" s="43">
        <v>1225.8</v>
      </c>
      <c r="L47" s="43">
        <v>1225.8</v>
      </c>
      <c r="M47" s="43">
        <v>1224.56</v>
      </c>
      <c r="N47" s="43">
        <v>1224.56</v>
      </c>
      <c r="O47" s="43">
        <v>3883.46</v>
      </c>
      <c r="P47" s="43">
        <v>3883.46</v>
      </c>
      <c r="Q47" s="43">
        <v>2026.62</v>
      </c>
      <c r="R47" s="43">
        <v>2026.62</v>
      </c>
      <c r="S47" s="42">
        <f t="shared" si="0"/>
        <v>1941.73</v>
      </c>
      <c r="T47" s="44">
        <f>H47/'DATO CEM'!$H$139</f>
        <v>1.5885980493913251E-3</v>
      </c>
      <c r="U47" s="43">
        <f t="shared" ref="U47:U59" si="4">U$11*T47</f>
        <v>692.48255085613221</v>
      </c>
      <c r="V47" s="52">
        <f t="shared" si="2"/>
        <v>1249.2474491438679</v>
      </c>
      <c r="W47" s="110">
        <f t="shared" si="3"/>
        <v>415.48953051367931</v>
      </c>
    </row>
    <row r="48" spans="2:23" ht="15" customHeight="1" x14ac:dyDescent="0.2">
      <c r="B48" s="109">
        <v>26</v>
      </c>
      <c r="C48" s="53" t="s">
        <v>192</v>
      </c>
      <c r="D48" s="55" t="s">
        <v>193</v>
      </c>
      <c r="E48" s="95" t="s">
        <v>49</v>
      </c>
      <c r="F48" s="55" t="s">
        <v>194</v>
      </c>
      <c r="G48" s="53" t="s">
        <v>39</v>
      </c>
      <c r="H48" s="42">
        <v>1296</v>
      </c>
      <c r="I48" s="42">
        <v>2026.62</v>
      </c>
      <c r="J48" s="43">
        <v>1296</v>
      </c>
      <c r="K48" s="43">
        <v>1296</v>
      </c>
      <c r="L48" s="43">
        <v>1296</v>
      </c>
      <c r="M48" s="43">
        <v>1297.04</v>
      </c>
      <c r="N48" s="43">
        <v>1297.04</v>
      </c>
      <c r="O48" s="43">
        <v>2026.62</v>
      </c>
      <c r="P48" s="43">
        <v>2026.62</v>
      </c>
      <c r="Q48" s="43">
        <v>2026.62</v>
      </c>
      <c r="R48" s="43">
        <v>2026.62</v>
      </c>
      <c r="S48" s="42">
        <f t="shared" si="0"/>
        <v>1013.31</v>
      </c>
      <c r="T48" s="44">
        <f>H48/'DATO CEM'!$H$139</f>
        <v>1.6795750301934714E-3</v>
      </c>
      <c r="U48" s="43">
        <f t="shared" si="4"/>
        <v>732.14014187432474</v>
      </c>
      <c r="V48" s="52">
        <f t="shared" si="2"/>
        <v>281.1698581256752</v>
      </c>
      <c r="W48" s="110">
        <f t="shared" si="3"/>
        <v>439.28408512459481</v>
      </c>
    </row>
    <row r="49" spans="2:23" ht="15" customHeight="1" x14ac:dyDescent="0.2">
      <c r="B49" s="109">
        <v>48</v>
      </c>
      <c r="C49" s="53" t="s">
        <v>234</v>
      </c>
      <c r="D49" s="55" t="s">
        <v>193</v>
      </c>
      <c r="E49" s="97"/>
      <c r="F49" s="55" t="s">
        <v>194</v>
      </c>
      <c r="G49" s="53" t="s">
        <v>39</v>
      </c>
      <c r="H49" s="42">
        <v>1339.2</v>
      </c>
      <c r="I49" s="42">
        <v>2066.3200000000002</v>
      </c>
      <c r="J49" s="43">
        <v>1339.2</v>
      </c>
      <c r="K49" s="43">
        <v>1339.2</v>
      </c>
      <c r="L49" s="43">
        <v>1339.2</v>
      </c>
      <c r="M49" s="43">
        <v>1340.27</v>
      </c>
      <c r="N49" s="43">
        <v>1340.27</v>
      </c>
      <c r="O49" s="43">
        <v>2066.3200000000002</v>
      </c>
      <c r="P49" s="43">
        <v>2066.3200000000002</v>
      </c>
      <c r="Q49" s="43">
        <v>2066.3200000000002</v>
      </c>
      <c r="R49" s="43">
        <v>2066.3200000000002</v>
      </c>
      <c r="S49" s="42">
        <f t="shared" si="0"/>
        <v>1033.1600000000001</v>
      </c>
      <c r="T49" s="44">
        <f>H49/'DATO CEM'!$H$139</f>
        <v>1.7355608645332539E-3</v>
      </c>
      <c r="U49" s="43">
        <f t="shared" si="4"/>
        <v>756.54481327013571</v>
      </c>
      <c r="V49" s="52">
        <f t="shared" si="2"/>
        <v>276.61518672986438</v>
      </c>
      <c r="W49" s="110">
        <f t="shared" si="3"/>
        <v>453.92688796208142</v>
      </c>
    </row>
    <row r="50" spans="2:23" ht="15" customHeight="1" x14ac:dyDescent="0.2">
      <c r="B50" s="109">
        <v>34</v>
      </c>
      <c r="C50" s="53" t="s">
        <v>207</v>
      </c>
      <c r="D50" s="54" t="s">
        <v>378</v>
      </c>
      <c r="E50" s="53" t="s">
        <v>377</v>
      </c>
      <c r="F50" s="55">
        <v>43168</v>
      </c>
      <c r="G50" s="53" t="s">
        <v>39</v>
      </c>
      <c r="H50" s="42">
        <v>5050.3900000000003</v>
      </c>
      <c r="I50" s="42">
        <v>37181.29</v>
      </c>
      <c r="J50" s="43">
        <v>5050.3900000000003</v>
      </c>
      <c r="K50" s="43">
        <v>4958.34</v>
      </c>
      <c r="L50" s="43">
        <v>4820.2700000000004</v>
      </c>
      <c r="M50" s="43">
        <v>4818.21</v>
      </c>
      <c r="N50" s="43">
        <v>4680.1400000000003</v>
      </c>
      <c r="O50" s="43">
        <v>39692.33</v>
      </c>
      <c r="P50" s="43">
        <v>38436.81</v>
      </c>
      <c r="Q50" s="43">
        <v>38436.81</v>
      </c>
      <c r="R50" s="43">
        <v>37181.29</v>
      </c>
      <c r="S50" s="42">
        <f t="shared" si="0"/>
        <v>19846.165000000001</v>
      </c>
      <c r="T50" s="44">
        <f>H50/'DATO CEM'!$H$139</f>
        <v>6.5451457845206841E-3</v>
      </c>
      <c r="U50" s="43">
        <f t="shared" si="4"/>
        <v>2853.0812122844686</v>
      </c>
      <c r="V50" s="52">
        <f t="shared" si="2"/>
        <v>16993.083787715532</v>
      </c>
      <c r="W50" s="110">
        <f t="shared" si="3"/>
        <v>1711.8487273706812</v>
      </c>
    </row>
    <row r="51" spans="2:23" ht="15" customHeight="1" x14ac:dyDescent="0.2">
      <c r="B51" s="109">
        <v>35</v>
      </c>
      <c r="C51" s="53" t="s">
        <v>208</v>
      </c>
      <c r="D51" s="55" t="s">
        <v>121</v>
      </c>
      <c r="E51" s="95" t="s">
        <v>52</v>
      </c>
      <c r="F51" s="55" t="s">
        <v>209</v>
      </c>
      <c r="G51" s="53" t="s">
        <v>39</v>
      </c>
      <c r="H51" s="42">
        <v>12855.02</v>
      </c>
      <c r="I51" s="42">
        <v>14208.34</v>
      </c>
      <c r="J51" s="43">
        <v>12855.02</v>
      </c>
      <c r="K51" s="43">
        <v>12571.91</v>
      </c>
      <c r="L51" s="43">
        <v>12147.26</v>
      </c>
      <c r="M51" s="43">
        <v>12110.05</v>
      </c>
      <c r="N51" s="43">
        <v>11685.4</v>
      </c>
      <c r="O51" s="43">
        <v>17972.560000000001</v>
      </c>
      <c r="P51" s="43">
        <v>17314.13</v>
      </c>
      <c r="Q51" s="43">
        <v>14568.85</v>
      </c>
      <c r="R51" s="43">
        <v>14208.34</v>
      </c>
      <c r="S51" s="42">
        <f t="shared" si="0"/>
        <v>8986.2800000000007</v>
      </c>
      <c r="T51" s="44">
        <f>H51/'DATO CEM'!$H$139</f>
        <v>1.6659699540615493E-2</v>
      </c>
      <c r="U51" s="43">
        <f t="shared" si="4"/>
        <v>7262.0958075596318</v>
      </c>
      <c r="V51" s="52">
        <f t="shared" si="2"/>
        <v>1724.1841924403689</v>
      </c>
      <c r="W51" s="110">
        <f t="shared" si="3"/>
        <v>4357.2574845357785</v>
      </c>
    </row>
    <row r="52" spans="2:23" ht="15" customHeight="1" x14ac:dyDescent="0.2">
      <c r="B52" s="109">
        <v>37</v>
      </c>
      <c r="C52" s="53" t="s">
        <v>211</v>
      </c>
      <c r="D52" s="55" t="s">
        <v>121</v>
      </c>
      <c r="E52" s="97"/>
      <c r="F52" s="55" t="s">
        <v>209</v>
      </c>
      <c r="G52" s="53" t="s">
        <v>39</v>
      </c>
      <c r="H52" s="42">
        <v>1171.8</v>
      </c>
      <c r="I52" s="42">
        <v>2026.62</v>
      </c>
      <c r="J52" s="43">
        <v>1171.8</v>
      </c>
      <c r="K52" s="43">
        <v>1171.8</v>
      </c>
      <c r="L52" s="43">
        <v>1171.8</v>
      </c>
      <c r="M52" s="43">
        <v>1171.32</v>
      </c>
      <c r="N52" s="43">
        <v>1171.32</v>
      </c>
      <c r="O52" s="43">
        <v>2026.62</v>
      </c>
      <c r="P52" s="43">
        <v>2026.62</v>
      </c>
      <c r="Q52" s="43">
        <v>2026.62</v>
      </c>
      <c r="R52" s="43">
        <v>2026.62</v>
      </c>
      <c r="S52" s="42">
        <f t="shared" si="0"/>
        <v>1013.31</v>
      </c>
      <c r="T52" s="44">
        <f>H52/'DATO CEM'!$H$139</f>
        <v>1.5186157564665971E-3</v>
      </c>
      <c r="U52" s="43">
        <f t="shared" si="4"/>
        <v>661.97671161136873</v>
      </c>
      <c r="V52" s="52">
        <f t="shared" si="2"/>
        <v>351.33328838863122</v>
      </c>
      <c r="W52" s="110">
        <f t="shared" si="3"/>
        <v>397.1860269668212</v>
      </c>
    </row>
    <row r="53" spans="2:23" ht="15" customHeight="1" x14ac:dyDescent="0.2">
      <c r="B53" s="109">
        <v>38</v>
      </c>
      <c r="C53" s="53" t="s">
        <v>212</v>
      </c>
      <c r="D53" s="55" t="s">
        <v>213</v>
      </c>
      <c r="E53" s="53" t="s">
        <v>53</v>
      </c>
      <c r="F53" s="55" t="s">
        <v>214</v>
      </c>
      <c r="G53" s="53" t="s">
        <v>39</v>
      </c>
      <c r="H53" s="42">
        <v>1171.8</v>
      </c>
      <c r="I53" s="42">
        <v>2026.62</v>
      </c>
      <c r="J53" s="43">
        <v>1171.8</v>
      </c>
      <c r="K53" s="43">
        <v>1171.8</v>
      </c>
      <c r="L53" s="43">
        <v>1171.8</v>
      </c>
      <c r="M53" s="43">
        <v>1171.32</v>
      </c>
      <c r="N53" s="43">
        <v>1171.32</v>
      </c>
      <c r="O53" s="43">
        <v>2026.62</v>
      </c>
      <c r="P53" s="43">
        <v>2026.62</v>
      </c>
      <c r="Q53" s="43">
        <v>2026.62</v>
      </c>
      <c r="R53" s="43">
        <v>2026.62</v>
      </c>
      <c r="S53" s="42">
        <f t="shared" si="0"/>
        <v>1013.31</v>
      </c>
      <c r="T53" s="44">
        <f>H53/'DATO CEM'!$H$139</f>
        <v>1.5186157564665971E-3</v>
      </c>
      <c r="U53" s="43">
        <f t="shared" si="4"/>
        <v>661.97671161136873</v>
      </c>
      <c r="V53" s="52">
        <f t="shared" si="2"/>
        <v>351.33328838863122</v>
      </c>
      <c r="W53" s="110">
        <f t="shared" si="3"/>
        <v>397.1860269668212</v>
      </c>
    </row>
    <row r="54" spans="2:23" ht="15" customHeight="1" x14ac:dyDescent="0.2">
      <c r="B54" s="109">
        <v>41</v>
      </c>
      <c r="C54" s="53" t="s">
        <v>219</v>
      </c>
      <c r="D54" s="55" t="s">
        <v>220</v>
      </c>
      <c r="E54" s="53" t="s">
        <v>221</v>
      </c>
      <c r="F54" s="55" t="s">
        <v>222</v>
      </c>
      <c r="G54" s="53" t="s">
        <v>39</v>
      </c>
      <c r="H54" s="42">
        <v>6092.29</v>
      </c>
      <c r="I54" s="42">
        <v>9049.09</v>
      </c>
      <c r="J54" s="43">
        <v>6092.29</v>
      </c>
      <c r="K54" s="43">
        <v>5103.99</v>
      </c>
      <c r="L54" s="43">
        <v>5013.5200000000004</v>
      </c>
      <c r="M54" s="43">
        <v>4997.01</v>
      </c>
      <c r="N54" s="43">
        <v>4832.9799999999996</v>
      </c>
      <c r="O54" s="43">
        <v>9737.64</v>
      </c>
      <c r="P54" s="43">
        <v>9393.3700000000008</v>
      </c>
      <c r="Q54" s="43">
        <v>9383.3700000000008</v>
      </c>
      <c r="R54" s="43">
        <v>9049.09</v>
      </c>
      <c r="S54" s="42">
        <f t="shared" si="0"/>
        <v>4868.82</v>
      </c>
      <c r="T54" s="44">
        <f>H54/'DATO CEM'!$H$139</f>
        <v>7.8954152474516853E-3</v>
      </c>
      <c r="U54" s="43">
        <f t="shared" si="4"/>
        <v>3441.6744328237114</v>
      </c>
      <c r="V54" s="52">
        <f t="shared" si="2"/>
        <v>1427.1455671762883</v>
      </c>
      <c r="W54" s="110">
        <f t="shared" si="3"/>
        <v>2065.0046596942266</v>
      </c>
    </row>
    <row r="55" spans="2:23" ht="15" customHeight="1" x14ac:dyDescent="0.2">
      <c r="B55" s="109">
        <v>47</v>
      </c>
      <c r="C55" s="53" t="s">
        <v>232</v>
      </c>
      <c r="D55" s="55" t="s">
        <v>124</v>
      </c>
      <c r="E55" s="53" t="s">
        <v>56</v>
      </c>
      <c r="F55" s="55" t="s">
        <v>233</v>
      </c>
      <c r="G55" s="53" t="s">
        <v>39</v>
      </c>
      <c r="H55" s="42">
        <v>3816.31</v>
      </c>
      <c r="I55" s="42">
        <v>4499.54</v>
      </c>
      <c r="J55" s="43">
        <v>3816.31</v>
      </c>
      <c r="K55" s="43">
        <v>3575.04</v>
      </c>
      <c r="L55" s="43">
        <v>3395.26</v>
      </c>
      <c r="M55" s="43">
        <v>3358.06</v>
      </c>
      <c r="N55" s="43">
        <v>3234.11</v>
      </c>
      <c r="O55" s="43">
        <v>4901.6000000000004</v>
      </c>
      <c r="P55" s="43">
        <v>4700.58</v>
      </c>
      <c r="Q55" s="43">
        <v>4700.58</v>
      </c>
      <c r="R55" s="43">
        <v>4499.54</v>
      </c>
      <c r="S55" s="42">
        <f t="shared" si="0"/>
        <v>2450.8000000000002</v>
      </c>
      <c r="T55" s="44">
        <f>H55/'DATO CEM'!$H$139</f>
        <v>4.9458171168809007E-3</v>
      </c>
      <c r="U55" s="43">
        <f t="shared" si="4"/>
        <v>2155.9210994108062</v>
      </c>
      <c r="V55" s="52">
        <f t="shared" si="2"/>
        <v>294.87890058919402</v>
      </c>
      <c r="W55" s="110">
        <f t="shared" si="3"/>
        <v>1293.5526596464836</v>
      </c>
    </row>
    <row r="56" spans="2:23" ht="15" customHeight="1" x14ac:dyDescent="0.2">
      <c r="B56" s="109">
        <v>54</v>
      </c>
      <c r="C56" s="53" t="s">
        <v>245</v>
      </c>
      <c r="D56" s="55" t="s">
        <v>98</v>
      </c>
      <c r="E56" s="95" t="s">
        <v>32</v>
      </c>
      <c r="F56" s="55" t="s">
        <v>99</v>
      </c>
      <c r="G56" s="53" t="s">
        <v>39</v>
      </c>
      <c r="H56" s="42">
        <v>1182.5999999999999</v>
      </c>
      <c r="I56" s="42">
        <v>1705.91</v>
      </c>
      <c r="J56" s="43">
        <v>1182.5999999999999</v>
      </c>
      <c r="K56" s="43">
        <v>1182.5999999999999</v>
      </c>
      <c r="L56" s="43">
        <v>1182.5999999999999</v>
      </c>
      <c r="M56" s="43">
        <v>1183.1500000000001</v>
      </c>
      <c r="N56" s="43">
        <v>1183.1500000000001</v>
      </c>
      <c r="O56" s="43">
        <v>1546.69</v>
      </c>
      <c r="P56" s="43">
        <v>1546.69</v>
      </c>
      <c r="Q56" s="43">
        <v>1705.91</v>
      </c>
      <c r="R56" s="43">
        <v>1705.91</v>
      </c>
      <c r="S56" s="42">
        <f t="shared" si="0"/>
        <v>852.95500000000004</v>
      </c>
      <c r="T56" s="44">
        <f>H56/'DATO CEM'!$H$139</f>
        <v>1.5326122150515426E-3</v>
      </c>
      <c r="U56" s="43">
        <f t="shared" si="4"/>
        <v>668.07787946032136</v>
      </c>
      <c r="V56" s="52">
        <f t="shared" si="2"/>
        <v>184.87712053967869</v>
      </c>
      <c r="W56" s="110">
        <f t="shared" si="3"/>
        <v>400.84672767619281</v>
      </c>
    </row>
    <row r="57" spans="2:23" ht="15" customHeight="1" x14ac:dyDescent="0.2">
      <c r="B57" s="109">
        <v>96</v>
      </c>
      <c r="C57" s="53" t="s">
        <v>329</v>
      </c>
      <c r="D57" s="55" t="s">
        <v>98</v>
      </c>
      <c r="E57" s="97"/>
      <c r="F57" s="55" t="s">
        <v>99</v>
      </c>
      <c r="G57" s="53" t="s">
        <v>39</v>
      </c>
      <c r="H57" s="42">
        <v>885.6</v>
      </c>
      <c r="I57" s="42">
        <v>1887.88</v>
      </c>
      <c r="J57" s="43">
        <v>885.6</v>
      </c>
      <c r="K57" s="43">
        <v>885.6</v>
      </c>
      <c r="L57" s="43">
        <v>885.6</v>
      </c>
      <c r="M57" s="43">
        <v>887.36</v>
      </c>
      <c r="N57" s="43">
        <v>887.36</v>
      </c>
      <c r="O57" s="43">
        <v>1862.77</v>
      </c>
      <c r="P57" s="43">
        <v>1862.77</v>
      </c>
      <c r="Q57" s="43">
        <v>1887.88</v>
      </c>
      <c r="R57" s="43">
        <v>1887.88</v>
      </c>
      <c r="S57" s="42">
        <f t="shared" si="0"/>
        <v>943.94</v>
      </c>
      <c r="T57" s="44">
        <f>H57/'DATO CEM'!$H$139</f>
        <v>1.1477096039655388E-3</v>
      </c>
      <c r="U57" s="43">
        <f t="shared" si="4"/>
        <v>500.29576361412194</v>
      </c>
      <c r="V57" s="52">
        <f t="shared" si="2"/>
        <v>443.64423638587812</v>
      </c>
      <c r="W57" s="110">
        <f t="shared" si="3"/>
        <v>300.17745816847315</v>
      </c>
    </row>
    <row r="58" spans="2:23" ht="15" customHeight="1" x14ac:dyDescent="0.2">
      <c r="B58" s="109">
        <v>56</v>
      </c>
      <c r="C58" s="53" t="s">
        <v>248</v>
      </c>
      <c r="D58" s="55">
        <v>1712398690</v>
      </c>
      <c r="E58" s="53" t="s">
        <v>27</v>
      </c>
      <c r="F58" s="55">
        <v>2823</v>
      </c>
      <c r="G58" s="53" t="s">
        <v>39</v>
      </c>
      <c r="H58" s="42">
        <v>5737.75</v>
      </c>
      <c r="I58" s="42">
        <v>6375.06</v>
      </c>
      <c r="J58" s="43">
        <v>5737.75</v>
      </c>
      <c r="K58" s="43">
        <v>5593.77</v>
      </c>
      <c r="L58" s="43">
        <v>5449.8</v>
      </c>
      <c r="M58" s="43">
        <v>5414.58</v>
      </c>
      <c r="N58" s="43">
        <v>5270.6</v>
      </c>
      <c r="O58" s="43">
        <v>6301.12</v>
      </c>
      <c r="P58" s="43">
        <v>6301.12</v>
      </c>
      <c r="Q58" s="43">
        <v>6493.7</v>
      </c>
      <c r="R58" s="43">
        <v>6375.06</v>
      </c>
      <c r="S58" s="42">
        <f t="shared" si="0"/>
        <v>3246.85</v>
      </c>
      <c r="T58" s="44">
        <f>H58/'DATO CEM'!$H$139</f>
        <v>7.4359426153492213E-3</v>
      </c>
      <c r="U58" s="43">
        <f t="shared" si="4"/>
        <v>3241.3866504933699</v>
      </c>
      <c r="V58" s="52">
        <f t="shared" si="2"/>
        <v>5.4633495066300384</v>
      </c>
      <c r="W58" s="110">
        <f t="shared" si="3"/>
        <v>1944.8319902960218</v>
      </c>
    </row>
    <row r="59" spans="2:23" ht="15" customHeight="1" x14ac:dyDescent="0.2">
      <c r="B59" s="109">
        <v>67</v>
      </c>
      <c r="C59" s="53" t="s">
        <v>269</v>
      </c>
      <c r="D59" s="54" t="s">
        <v>384</v>
      </c>
      <c r="E59" s="53" t="s">
        <v>383</v>
      </c>
      <c r="F59" s="55">
        <v>64396</v>
      </c>
      <c r="G59" s="53" t="s">
        <v>39</v>
      </c>
      <c r="H59" s="42">
        <v>1322.46</v>
      </c>
      <c r="I59" s="42">
        <v>2094.1799999999998</v>
      </c>
      <c r="J59" s="43">
        <v>1322.46</v>
      </c>
      <c r="K59" s="43">
        <v>1322.46</v>
      </c>
      <c r="L59" s="43">
        <v>1322.46</v>
      </c>
      <c r="M59" s="43">
        <v>1320.4</v>
      </c>
      <c r="N59" s="43">
        <v>1320.4</v>
      </c>
      <c r="O59" s="43">
        <v>2094.1799999999998</v>
      </c>
      <c r="P59" s="43">
        <v>2094.1799999999998</v>
      </c>
      <c r="Q59" s="43">
        <v>2094.1799999999998</v>
      </c>
      <c r="R59" s="43">
        <v>2094.1799999999998</v>
      </c>
      <c r="S59" s="42">
        <f t="shared" ref="S59:S64" si="5">MAX(J59:R59)*50%</f>
        <v>1047.0899999999999</v>
      </c>
      <c r="T59" s="44">
        <f>H59/'DATO CEM'!$H$139</f>
        <v>1.7138663537265883E-3</v>
      </c>
      <c r="U59" s="43">
        <f t="shared" si="4"/>
        <v>747.08800310425897</v>
      </c>
      <c r="V59" s="52">
        <f t="shared" ref="V59:V64" si="6">S59-U59</f>
        <v>300.00199689574094</v>
      </c>
      <c r="W59" s="110">
        <f t="shared" si="3"/>
        <v>448.25280186255537</v>
      </c>
    </row>
    <row r="60" spans="2:23" ht="15" customHeight="1" x14ac:dyDescent="0.2">
      <c r="B60" s="109">
        <v>92</v>
      </c>
      <c r="C60" s="53" t="s">
        <v>319</v>
      </c>
      <c r="D60" s="55" t="s">
        <v>112</v>
      </c>
      <c r="E60" s="53" t="s">
        <v>37</v>
      </c>
      <c r="F60" s="55" t="s">
        <v>113</v>
      </c>
      <c r="G60" s="53" t="s">
        <v>39</v>
      </c>
      <c r="H60" s="42">
        <v>1231.2</v>
      </c>
      <c r="I60" s="42">
        <v>1862.77</v>
      </c>
      <c r="J60" s="43">
        <v>1231.2</v>
      </c>
      <c r="K60" s="43">
        <v>1231.2</v>
      </c>
      <c r="L60" s="43">
        <v>1231.2</v>
      </c>
      <c r="M60" s="43">
        <v>1216.06</v>
      </c>
      <c r="N60" s="43">
        <v>1216.06</v>
      </c>
      <c r="O60" s="43">
        <v>1862.77</v>
      </c>
      <c r="P60" s="43">
        <v>1862.77</v>
      </c>
      <c r="Q60" s="43">
        <v>1862.77</v>
      </c>
      <c r="R60" s="43">
        <v>1862.77</v>
      </c>
      <c r="S60" s="42">
        <f t="shared" si="5"/>
        <v>931.38499999999999</v>
      </c>
      <c r="T60" s="44">
        <f>H60/'DATO CEM'!$H$139</f>
        <v>1.595596278683798E-3</v>
      </c>
      <c r="U60" s="43">
        <f t="shared" ref="U60:U64" si="7">U$11*T60</f>
        <v>695.53313478060863</v>
      </c>
      <c r="V60" s="52">
        <f t="shared" si="6"/>
        <v>235.85186521939136</v>
      </c>
      <c r="W60" s="110">
        <f t="shared" si="3"/>
        <v>417.31988086836515</v>
      </c>
    </row>
    <row r="61" spans="2:23" ht="15" customHeight="1" x14ac:dyDescent="0.2">
      <c r="B61" s="109">
        <v>94</v>
      </c>
      <c r="C61" s="53" t="s">
        <v>323</v>
      </c>
      <c r="D61" s="55" t="s">
        <v>324</v>
      </c>
      <c r="E61" s="53" t="s">
        <v>74</v>
      </c>
      <c r="F61" s="55" t="s">
        <v>325</v>
      </c>
      <c r="G61" s="53" t="s">
        <v>39</v>
      </c>
      <c r="H61" s="42">
        <v>955.8</v>
      </c>
      <c r="I61" s="42">
        <v>1844.14</v>
      </c>
      <c r="J61" s="43">
        <v>955.8</v>
      </c>
      <c r="K61" s="43">
        <v>955.8</v>
      </c>
      <c r="L61" s="43">
        <v>955.8</v>
      </c>
      <c r="M61" s="43">
        <v>958.35</v>
      </c>
      <c r="N61" s="43">
        <v>958.35</v>
      </c>
      <c r="O61" s="43">
        <v>1844.14</v>
      </c>
      <c r="P61" s="43">
        <v>1844.14</v>
      </c>
      <c r="Q61" s="43">
        <v>1844.14</v>
      </c>
      <c r="R61" s="43">
        <v>1844.14</v>
      </c>
      <c r="S61" s="42">
        <f t="shared" si="5"/>
        <v>922.07</v>
      </c>
      <c r="T61" s="44">
        <f>H61/'DATO CEM'!$H$139</f>
        <v>1.2386865847676851E-3</v>
      </c>
      <c r="U61" s="43">
        <f t="shared" si="7"/>
        <v>539.95335463231447</v>
      </c>
      <c r="V61" s="52">
        <f t="shared" si="6"/>
        <v>382.11664536768558</v>
      </c>
      <c r="W61" s="110">
        <f t="shared" si="3"/>
        <v>323.97201277938865</v>
      </c>
    </row>
    <row r="62" spans="2:23" ht="15" customHeight="1" x14ac:dyDescent="0.2">
      <c r="B62" s="109">
        <v>103</v>
      </c>
      <c r="C62" s="53" t="s">
        <v>343</v>
      </c>
      <c r="D62" s="55" t="s">
        <v>344</v>
      </c>
      <c r="E62" s="53" t="s">
        <v>78</v>
      </c>
      <c r="F62" s="55" t="s">
        <v>345</v>
      </c>
      <c r="G62" s="53" t="s">
        <v>39</v>
      </c>
      <c r="H62" s="42">
        <v>977.4</v>
      </c>
      <c r="I62" s="42">
        <v>4148.4399999999996</v>
      </c>
      <c r="J62" s="43">
        <v>977.4</v>
      </c>
      <c r="K62" s="43">
        <v>977.4</v>
      </c>
      <c r="L62" s="43">
        <v>977.4</v>
      </c>
      <c r="M62" s="43">
        <v>976.1</v>
      </c>
      <c r="N62" s="43">
        <v>976.1</v>
      </c>
      <c r="O62" s="43">
        <v>9852.08</v>
      </c>
      <c r="P62" s="43">
        <v>9852.08</v>
      </c>
      <c r="Q62" s="43">
        <v>4291.6899999999996</v>
      </c>
      <c r="R62" s="43">
        <v>4148.4399999999996</v>
      </c>
      <c r="S62" s="42">
        <f t="shared" si="5"/>
        <v>4926.04</v>
      </c>
      <c r="T62" s="44">
        <f>H62/'DATO CEM'!$H$139</f>
        <v>1.2666795019375763E-3</v>
      </c>
      <c r="U62" s="43">
        <f t="shared" si="7"/>
        <v>552.15569033021995</v>
      </c>
      <c r="V62" s="52">
        <f t="shared" si="6"/>
        <v>4373.8843096697801</v>
      </c>
      <c r="W62" s="110">
        <f t="shared" si="3"/>
        <v>331.29341419813198</v>
      </c>
    </row>
    <row r="63" spans="2:23" ht="15" customHeight="1" x14ac:dyDescent="0.2">
      <c r="B63" s="109">
        <v>114</v>
      </c>
      <c r="C63" s="53" t="s">
        <v>363</v>
      </c>
      <c r="D63" s="55" t="s">
        <v>123</v>
      </c>
      <c r="E63" s="53" t="s">
        <v>84</v>
      </c>
      <c r="F63" s="55" t="s">
        <v>364</v>
      </c>
      <c r="G63" s="53" t="s">
        <v>39</v>
      </c>
      <c r="H63" s="42">
        <v>1261.08</v>
      </c>
      <c r="I63" s="42">
        <v>2066.3200000000002</v>
      </c>
      <c r="J63" s="43">
        <v>1261.08</v>
      </c>
      <c r="K63" s="43">
        <v>1261.08</v>
      </c>
      <c r="L63" s="43">
        <v>1261.08</v>
      </c>
      <c r="M63" s="43">
        <v>1227.1300000000001</v>
      </c>
      <c r="N63" s="43">
        <v>1227.1300000000001</v>
      </c>
      <c r="O63" s="43">
        <v>2066.3200000000002</v>
      </c>
      <c r="P63" s="43">
        <v>2066.3200000000002</v>
      </c>
      <c r="Q63" s="43">
        <v>2066.3200000000002</v>
      </c>
      <c r="R63" s="43">
        <v>2066.3200000000002</v>
      </c>
      <c r="S63" s="42">
        <f t="shared" si="5"/>
        <v>1033.1600000000001</v>
      </c>
      <c r="T63" s="44">
        <f>H63/'DATO CEM'!$H$139</f>
        <v>1.6343198141021472E-3</v>
      </c>
      <c r="U63" s="43">
        <f t="shared" si="7"/>
        <v>712.41303249604437</v>
      </c>
      <c r="V63" s="52">
        <f t="shared" si="6"/>
        <v>320.74696750395572</v>
      </c>
      <c r="W63" s="110">
        <f t="shared" si="3"/>
        <v>427.4478194976266</v>
      </c>
    </row>
    <row r="64" spans="2:23" ht="15" customHeight="1" x14ac:dyDescent="0.2">
      <c r="B64" s="109">
        <v>116</v>
      </c>
      <c r="C64" s="53" t="s">
        <v>366</v>
      </c>
      <c r="D64" s="55" t="s">
        <v>367</v>
      </c>
      <c r="E64" s="53" t="s">
        <v>368</v>
      </c>
      <c r="F64" s="55" t="s">
        <v>369</v>
      </c>
      <c r="G64" s="53" t="s">
        <v>39</v>
      </c>
      <c r="H64" s="42">
        <v>1110.42</v>
      </c>
      <c r="I64" s="42">
        <v>1274.46</v>
      </c>
      <c r="J64" s="43">
        <v>1110.42</v>
      </c>
      <c r="K64" s="43">
        <v>1155.06</v>
      </c>
      <c r="L64" s="43">
        <v>1155.06</v>
      </c>
      <c r="M64" s="43">
        <v>1157.76</v>
      </c>
      <c r="N64" s="43">
        <v>1157.76</v>
      </c>
      <c r="O64" s="43">
        <v>1576.99</v>
      </c>
      <c r="P64" s="43">
        <v>1576.99</v>
      </c>
      <c r="Q64" s="43">
        <v>1274.46</v>
      </c>
      <c r="R64" s="43">
        <v>1274.46</v>
      </c>
      <c r="S64" s="42">
        <f t="shared" si="5"/>
        <v>788.495</v>
      </c>
      <c r="T64" s="44">
        <f>H64/'DATO CEM'!$H$139</f>
        <v>1.4390692168421565E-3</v>
      </c>
      <c r="U64" s="43">
        <f t="shared" si="7"/>
        <v>627.30174100315423</v>
      </c>
      <c r="V64" s="52">
        <f t="shared" si="6"/>
        <v>161.19325899684577</v>
      </c>
      <c r="W64" s="110">
        <f t="shared" si="3"/>
        <v>376.38104460189254</v>
      </c>
    </row>
    <row r="65" spans="2:23" x14ac:dyDescent="0.2">
      <c r="B65" s="8"/>
      <c r="C65" s="9"/>
      <c r="E65" s="2"/>
      <c r="F65" s="8"/>
      <c r="G65" s="4"/>
      <c r="H65" s="25">
        <f>SUM(H20:H64)</f>
        <v>472783.40999999992</v>
      </c>
      <c r="I65" s="25">
        <f>SUM(I20:I64)</f>
        <v>822945.14</v>
      </c>
      <c r="J65" s="25">
        <f>SUM(J20:J64)</f>
        <v>500324.67</v>
      </c>
      <c r="K65" s="25">
        <f>SUM(K20:K64)</f>
        <v>491044.99000000005</v>
      </c>
      <c r="L65" s="25">
        <f>SUM(L20:L64)</f>
        <v>483394.17000000004</v>
      </c>
      <c r="M65" s="25">
        <f>SUM(M20:M64)</f>
        <v>477042.01000000007</v>
      </c>
      <c r="N65" s="25">
        <f>SUM(N20:N64)</f>
        <v>534587.84000000008</v>
      </c>
      <c r="O65" s="25">
        <f>SUM(O20:O64)</f>
        <v>902850.97000000009</v>
      </c>
      <c r="P65" s="25">
        <f>SUM(P20:P64)</f>
        <v>894025.46999999974</v>
      </c>
      <c r="Q65" s="25">
        <f>SUM(Q20:Q64)</f>
        <v>881965.21999999974</v>
      </c>
      <c r="R65" s="25">
        <f>SUM(R20:R64)</f>
        <v>822945.14</v>
      </c>
      <c r="S65" s="25">
        <f>SUM(S20:S64)</f>
        <v>475602.19</v>
      </c>
      <c r="T65" s="10">
        <f>SUM(T20:T64)</f>
        <v>0.61271235349206954</v>
      </c>
      <c r="U65" s="105">
        <f>SUM(U45:U64)</f>
        <v>28851.044345701845</v>
      </c>
      <c r="W65" s="110">
        <f>SUM(W45:W64)</f>
        <v>17310.626607421109</v>
      </c>
    </row>
    <row r="66" spans="2:23" x14ac:dyDescent="0.2">
      <c r="B66" s="8"/>
      <c r="C66" s="9"/>
      <c r="E66" s="2"/>
      <c r="F66" s="8"/>
      <c r="G66" s="4"/>
      <c r="H66" s="25"/>
      <c r="I66" s="25"/>
      <c r="S66" s="25"/>
      <c r="T66" s="10"/>
      <c r="U66" s="31"/>
    </row>
    <row r="69" spans="2:23" ht="15" customHeight="1" x14ac:dyDescent="0.2">
      <c r="C69" s="75" t="s">
        <v>114</v>
      </c>
      <c r="D69" s="76"/>
      <c r="E69" s="16"/>
      <c r="G69" s="61" t="s">
        <v>115</v>
      </c>
      <c r="H69" s="62"/>
      <c r="I69" s="63"/>
      <c r="J69" s="36"/>
      <c r="K69" s="36"/>
      <c r="L69" s="36"/>
      <c r="M69" s="36"/>
      <c r="N69" s="36"/>
      <c r="O69" s="36"/>
      <c r="P69" s="36"/>
      <c r="Q69" s="36"/>
      <c r="R69" s="36"/>
      <c r="S69" s="21"/>
      <c r="T69" s="21"/>
      <c r="U69" s="32">
        <f>U65+'QUINTIL 5'!U49+'QUINTIL 4'!U51+'QUINTIL 3'!U65+'QUINTIL 2'!U78+'QUINTIL 1'!U60</f>
        <v>197672.8161410513</v>
      </c>
    </row>
    <row r="70" spans="2:23" x14ac:dyDescent="0.2">
      <c r="C70" s="11"/>
      <c r="D70" s="18"/>
      <c r="E70" s="17"/>
      <c r="G70" s="20"/>
      <c r="H70" s="26"/>
      <c r="I70" s="39"/>
      <c r="J70" s="37"/>
      <c r="K70" s="37"/>
      <c r="L70" s="37"/>
      <c r="M70" s="37"/>
      <c r="N70" s="37"/>
      <c r="O70" s="37"/>
      <c r="P70" s="37"/>
      <c r="Q70" s="37"/>
      <c r="R70" s="37"/>
      <c r="S70" s="26"/>
      <c r="T70" s="22"/>
      <c r="U70" s="32"/>
    </row>
    <row r="71" spans="2:23" s="50" customFormat="1" x14ac:dyDescent="0.2">
      <c r="B71" s="6"/>
      <c r="C71" s="11"/>
      <c r="D71" s="18"/>
      <c r="E71" s="17"/>
      <c r="F71" s="6"/>
      <c r="G71" s="20"/>
      <c r="H71" s="26"/>
      <c r="I71" s="39"/>
      <c r="J71" s="37"/>
      <c r="K71" s="37"/>
      <c r="L71" s="37"/>
      <c r="M71" s="37"/>
      <c r="N71" s="37"/>
      <c r="O71" s="37"/>
      <c r="P71" s="37"/>
      <c r="Q71" s="37"/>
      <c r="R71" s="37"/>
      <c r="S71" s="26"/>
      <c r="T71" s="22"/>
      <c r="U71" s="32">
        <f>U69+U41</f>
        <v>435907.97</v>
      </c>
      <c r="W71" s="3"/>
    </row>
    <row r="72" spans="2:23" s="50" customFormat="1" x14ac:dyDescent="0.2">
      <c r="B72" s="6"/>
      <c r="C72" s="11"/>
      <c r="D72" s="18"/>
      <c r="E72" s="17"/>
      <c r="F72" s="6"/>
      <c r="G72" s="20"/>
      <c r="H72" s="26"/>
      <c r="I72" s="39"/>
      <c r="J72" s="37"/>
      <c r="K72" s="37"/>
      <c r="L72" s="37"/>
      <c r="M72" s="37"/>
      <c r="N72" s="37"/>
      <c r="O72" s="37"/>
      <c r="P72" s="37"/>
      <c r="Q72" s="37"/>
      <c r="R72" s="37"/>
      <c r="S72" s="26"/>
      <c r="T72" s="22"/>
      <c r="U72" s="32"/>
      <c r="W72" s="3"/>
    </row>
    <row r="73" spans="2:23" s="50" customFormat="1" x14ac:dyDescent="0.2">
      <c r="B73" s="6"/>
      <c r="C73" s="11"/>
      <c r="D73" s="18"/>
      <c r="E73" s="17"/>
      <c r="F73" s="6"/>
      <c r="G73" s="20"/>
      <c r="H73" s="26"/>
      <c r="I73" s="39"/>
      <c r="J73" s="37"/>
      <c r="K73" s="37"/>
      <c r="L73" s="37"/>
      <c r="M73" s="37"/>
      <c r="N73" s="37"/>
      <c r="O73" s="37"/>
      <c r="P73" s="37"/>
      <c r="Q73" s="37"/>
      <c r="R73" s="37"/>
      <c r="S73" s="26"/>
      <c r="T73" s="22"/>
      <c r="U73" s="32"/>
      <c r="W73" s="3"/>
    </row>
    <row r="74" spans="2:23" s="50" customFormat="1" x14ac:dyDescent="0.2">
      <c r="B74" s="6"/>
      <c r="C74" s="11"/>
      <c r="D74" s="18"/>
      <c r="E74" s="17"/>
      <c r="F74" s="6"/>
      <c r="G74" s="20"/>
      <c r="H74" s="26"/>
      <c r="I74" s="39"/>
      <c r="J74" s="37"/>
      <c r="K74" s="37"/>
      <c r="L74" s="37"/>
      <c r="M74" s="37"/>
      <c r="N74" s="37"/>
      <c r="O74" s="37"/>
      <c r="P74" s="37"/>
      <c r="Q74" s="37"/>
      <c r="R74" s="37"/>
      <c r="S74" s="26"/>
      <c r="T74" s="22"/>
      <c r="U74" s="32">
        <f>U69+'PRIALES GRUPAL'!U41</f>
        <v>435907.97</v>
      </c>
      <c r="V74" s="50">
        <f>U74-U11</f>
        <v>0</v>
      </c>
      <c r="W74" s="3"/>
    </row>
    <row r="75" spans="2:23" s="50" customFormat="1" x14ac:dyDescent="0.2">
      <c r="B75" s="6"/>
      <c r="C75" s="12"/>
      <c r="D75" s="19"/>
      <c r="E75" s="16"/>
      <c r="F75" s="6"/>
      <c r="G75" s="20"/>
      <c r="H75" s="26"/>
      <c r="I75" s="39"/>
      <c r="J75" s="37"/>
      <c r="K75" s="37"/>
      <c r="L75" s="37"/>
      <c r="M75" s="37"/>
      <c r="N75" s="37"/>
      <c r="O75" s="37"/>
      <c r="P75" s="37"/>
      <c r="Q75" s="37"/>
      <c r="R75" s="37"/>
      <c r="S75" s="26"/>
      <c r="T75" s="22"/>
      <c r="U75" s="32"/>
      <c r="W75" s="3"/>
    </row>
    <row r="76" spans="2:23" s="50" customFormat="1" ht="22.5" customHeight="1" x14ac:dyDescent="0.2">
      <c r="B76" s="6"/>
      <c r="C76" s="77" t="s">
        <v>380</v>
      </c>
      <c r="D76" s="78"/>
      <c r="E76" s="16"/>
      <c r="F76" s="6"/>
      <c r="G76" s="64" t="s">
        <v>116</v>
      </c>
      <c r="H76" s="65"/>
      <c r="I76" s="66"/>
      <c r="J76" s="38"/>
      <c r="K76" s="38"/>
      <c r="L76" s="38"/>
      <c r="M76" s="38"/>
      <c r="N76" s="38"/>
      <c r="O76" s="38"/>
      <c r="P76" s="38"/>
      <c r="Q76" s="38"/>
      <c r="R76" s="38"/>
      <c r="S76" s="14"/>
      <c r="T76" s="14"/>
      <c r="U76" s="32">
        <f>U69+U41</f>
        <v>435907.97</v>
      </c>
      <c r="W76" s="3"/>
    </row>
    <row r="77" spans="2:23" s="50" customFormat="1" x14ac:dyDescent="0.2">
      <c r="B77" s="6"/>
      <c r="C77" s="7"/>
      <c r="D77" s="13"/>
      <c r="E77" s="1"/>
      <c r="F77" s="6"/>
      <c r="G77" s="5"/>
      <c r="H77" s="26"/>
      <c r="I77" s="26"/>
      <c r="J77" s="37"/>
      <c r="K77" s="37"/>
      <c r="L77" s="37"/>
      <c r="M77" s="37"/>
      <c r="N77" s="37"/>
      <c r="O77" s="37"/>
      <c r="P77" s="37"/>
      <c r="Q77" s="37"/>
      <c r="R77" s="37"/>
      <c r="S77" s="26"/>
      <c r="T77" s="22"/>
      <c r="U77" s="32"/>
      <c r="W77" s="3"/>
    </row>
  </sheetData>
  <mergeCells count="45">
    <mergeCell ref="G69:I69"/>
    <mergeCell ref="C76:D76"/>
    <mergeCell ref="G76:I76"/>
    <mergeCell ref="C69:D69"/>
    <mergeCell ref="E56:E57"/>
    <mergeCell ref="E48:E49"/>
    <mergeCell ref="E51:E52"/>
    <mergeCell ref="H43:H44"/>
    <mergeCell ref="I43:I44"/>
    <mergeCell ref="J43:R43"/>
    <mergeCell ref="S43:S44"/>
    <mergeCell ref="T43:T44"/>
    <mergeCell ref="U43:U44"/>
    <mergeCell ref="B43:B44"/>
    <mergeCell ref="C43:C44"/>
    <mergeCell ref="D43:D44"/>
    <mergeCell ref="E43:E44"/>
    <mergeCell ref="F43:F44"/>
    <mergeCell ref="G43:G44"/>
    <mergeCell ref="H18:H19"/>
    <mergeCell ref="I18:I19"/>
    <mergeCell ref="J18:R18"/>
    <mergeCell ref="S18:S19"/>
    <mergeCell ref="T18:T19"/>
    <mergeCell ref="U18:U19"/>
    <mergeCell ref="B11:T11"/>
    <mergeCell ref="B12:U12"/>
    <mergeCell ref="B13:T13"/>
    <mergeCell ref="B15:T15"/>
    <mergeCell ref="B18:B19"/>
    <mergeCell ref="C18:C19"/>
    <mergeCell ref="D18:D19"/>
    <mergeCell ref="E18:E19"/>
    <mergeCell ref="F18:F19"/>
    <mergeCell ref="G18:G19"/>
    <mergeCell ref="B2:T2"/>
    <mergeCell ref="U2:U10"/>
    <mergeCell ref="B3:T3"/>
    <mergeCell ref="B4:T4"/>
    <mergeCell ref="B5:T5"/>
    <mergeCell ref="B6:T6"/>
    <mergeCell ref="B7:T7"/>
    <mergeCell ref="B8:T8"/>
    <mergeCell ref="B9:T9"/>
    <mergeCell ref="B10:T10"/>
  </mergeCells>
  <pageMargins left="0.23622047244094491" right="0.15748031496062992" top="0.9055118110236221" bottom="0.6692913385826772" header="0.15748031496062992" footer="0.15748031496062992"/>
  <pageSetup paperSize="9" scale="55" orientation="landscape" horizontalDpi="120" verticalDpi="72" r:id="rId1"/>
  <headerFooter>
    <oddHeader>&amp;C&amp;G</oddHeader>
    <oddFooter>&amp;L&amp;P de &amp;N&amp;C&amp;G&amp;R&amp;F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6EF50-A18F-4D86-B8D9-A907CAD9EB7F}">
  <dimension ref="A2:H151"/>
  <sheetViews>
    <sheetView topLeftCell="A116" zoomScaleNormal="100" workbookViewId="0">
      <selection activeCell="G138" sqref="G138"/>
    </sheetView>
  </sheetViews>
  <sheetFormatPr baseColWidth="10" defaultRowHeight="11.25" x14ac:dyDescent="0.2"/>
  <cols>
    <col min="1" max="1" width="3.7109375" style="3" customWidth="1"/>
    <col min="2" max="2" width="4.140625" style="6" customWidth="1"/>
    <col min="3" max="3" width="21.85546875" style="7" bestFit="1" customWidth="1"/>
    <col min="4" max="4" width="12.7109375" style="13" bestFit="1" customWidth="1"/>
    <col min="5" max="5" width="26.28515625" style="1" customWidth="1"/>
    <col min="6" max="6" width="7.28515625" style="6" customWidth="1"/>
    <col min="7" max="7" width="34.7109375" style="3" customWidth="1"/>
    <col min="8" max="16384" width="11.42578125" style="3"/>
  </cols>
  <sheetData>
    <row r="2" spans="2:7" ht="28.5" customHeight="1" x14ac:dyDescent="0.2">
      <c r="B2" s="81" t="s">
        <v>132</v>
      </c>
      <c r="C2" s="81"/>
      <c r="D2" s="81"/>
      <c r="E2" s="81"/>
      <c r="F2" s="81"/>
      <c r="G2" s="81"/>
    </row>
    <row r="3" spans="2:7" s="4" customFormat="1" ht="15" customHeight="1" x14ac:dyDescent="0.25">
      <c r="B3" s="80" t="s">
        <v>133</v>
      </c>
      <c r="C3" s="80"/>
      <c r="D3" s="80"/>
      <c r="E3" s="80"/>
      <c r="F3" s="80"/>
      <c r="G3" s="80"/>
    </row>
    <row r="4" spans="2:7" s="4" customFormat="1" ht="15" customHeight="1" x14ac:dyDescent="0.25">
      <c r="B4" s="80" t="s">
        <v>134</v>
      </c>
      <c r="C4" s="80"/>
      <c r="D4" s="80"/>
      <c r="E4" s="80"/>
      <c r="F4" s="80"/>
      <c r="G4" s="80"/>
    </row>
    <row r="5" spans="2:7" s="4" customFormat="1" ht="15" customHeight="1" x14ac:dyDescent="0.25">
      <c r="B5" s="80" t="s">
        <v>135</v>
      </c>
      <c r="C5" s="80"/>
      <c r="D5" s="80"/>
      <c r="E5" s="80"/>
      <c r="F5" s="80"/>
      <c r="G5" s="80"/>
    </row>
    <row r="6" spans="2:7" s="4" customFormat="1" ht="15" customHeight="1" x14ac:dyDescent="0.25">
      <c r="B6" s="80" t="s">
        <v>136</v>
      </c>
      <c r="C6" s="80"/>
      <c r="D6" s="80"/>
      <c r="E6" s="80"/>
      <c r="F6" s="80"/>
      <c r="G6" s="80"/>
    </row>
    <row r="7" spans="2:7" s="4" customFormat="1" ht="15" customHeight="1" x14ac:dyDescent="0.25">
      <c r="B7" s="80" t="s">
        <v>137</v>
      </c>
      <c r="C7" s="80"/>
      <c r="D7" s="80"/>
      <c r="E7" s="80"/>
      <c r="F7" s="80"/>
      <c r="G7" s="80"/>
    </row>
    <row r="8" spans="2:7" s="4" customFormat="1" ht="15" customHeight="1" x14ac:dyDescent="0.25">
      <c r="B8" s="80" t="s">
        <v>381</v>
      </c>
      <c r="C8" s="80"/>
      <c r="D8" s="80"/>
      <c r="E8" s="80"/>
      <c r="F8" s="80"/>
      <c r="G8" s="80"/>
    </row>
    <row r="9" spans="2:7" s="4" customFormat="1" ht="15" customHeight="1" x14ac:dyDescent="0.25">
      <c r="B9" s="80" t="s">
        <v>138</v>
      </c>
      <c r="C9" s="80"/>
      <c r="D9" s="80"/>
      <c r="E9" s="80"/>
      <c r="F9" s="80"/>
      <c r="G9" s="80"/>
    </row>
    <row r="10" spans="2:7" s="4" customFormat="1" ht="15" customHeight="1" x14ac:dyDescent="0.25">
      <c r="B10" s="80" t="s">
        <v>131</v>
      </c>
      <c r="C10" s="80"/>
      <c r="D10" s="80"/>
      <c r="E10" s="80"/>
      <c r="F10" s="80"/>
      <c r="G10" s="80"/>
    </row>
    <row r="11" spans="2:7" s="4" customFormat="1" ht="27.75" customHeight="1" x14ac:dyDescent="0.25">
      <c r="B11" s="82" t="s">
        <v>382</v>
      </c>
      <c r="C11" s="81"/>
      <c r="D11" s="81"/>
      <c r="E11" s="81"/>
      <c r="F11" s="81"/>
      <c r="G11" s="81"/>
    </row>
    <row r="12" spans="2:7" x14ac:dyDescent="0.2">
      <c r="B12" s="83"/>
      <c r="C12" s="83"/>
      <c r="D12" s="83"/>
      <c r="E12" s="83"/>
      <c r="F12" s="83"/>
      <c r="G12" s="83"/>
    </row>
    <row r="13" spans="2:7" ht="15" customHeight="1" x14ac:dyDescent="0.2">
      <c r="B13" s="67" t="s">
        <v>398</v>
      </c>
      <c r="C13" s="68"/>
      <c r="D13" s="68"/>
      <c r="E13" s="68"/>
      <c r="F13" s="68"/>
      <c r="G13" s="68"/>
    </row>
    <row r="14" spans="2:7" ht="15" customHeight="1" x14ac:dyDescent="0.2">
      <c r="B14" s="15"/>
      <c r="C14" s="15"/>
      <c r="D14" s="15"/>
      <c r="E14" s="15"/>
      <c r="F14" s="15"/>
      <c r="G14" s="15"/>
    </row>
    <row r="15" spans="2:7" ht="15" customHeight="1" x14ac:dyDescent="0.2">
      <c r="B15" s="67" t="s">
        <v>399</v>
      </c>
      <c r="C15" s="68"/>
      <c r="D15" s="68"/>
      <c r="E15" s="68"/>
      <c r="F15" s="68"/>
      <c r="G15" s="68"/>
    </row>
    <row r="16" spans="2:7" ht="15" customHeight="1" x14ac:dyDescent="0.2">
      <c r="B16" s="15"/>
      <c r="C16" s="15"/>
      <c r="D16" s="15"/>
      <c r="E16" s="15"/>
      <c r="F16" s="15"/>
      <c r="G16" s="15"/>
    </row>
    <row r="17" spans="1:7" ht="15" customHeight="1" x14ac:dyDescent="0.2">
      <c r="B17" s="15"/>
      <c r="C17" s="15"/>
      <c r="D17" s="15"/>
      <c r="E17" s="15"/>
      <c r="F17" s="15"/>
      <c r="G17" s="15"/>
    </row>
    <row r="18" spans="1:7" s="28" customFormat="1" ht="24" customHeight="1" x14ac:dyDescent="0.25">
      <c r="B18" s="72" t="s">
        <v>20</v>
      </c>
      <c r="C18" s="71" t="s">
        <v>21</v>
      </c>
      <c r="D18" s="71" t="s">
        <v>372</v>
      </c>
      <c r="E18" s="72" t="s">
        <v>22</v>
      </c>
      <c r="F18" s="72" t="s">
        <v>0</v>
      </c>
      <c r="G18" s="72" t="s">
        <v>23</v>
      </c>
    </row>
    <row r="19" spans="1:7" s="28" customFormat="1" x14ac:dyDescent="0.25">
      <c r="B19" s="72"/>
      <c r="C19" s="71"/>
      <c r="D19" s="71"/>
      <c r="E19" s="72"/>
      <c r="F19" s="72"/>
      <c r="G19" s="72"/>
    </row>
    <row r="20" spans="1:7" ht="15" customHeight="1" x14ac:dyDescent="0.2">
      <c r="A20" s="3">
        <v>1</v>
      </c>
      <c r="B20" s="41">
        <v>1</v>
      </c>
      <c r="C20" s="53" t="s">
        <v>139</v>
      </c>
      <c r="D20" s="54" t="s">
        <v>15</v>
      </c>
      <c r="E20" s="53" t="s">
        <v>16</v>
      </c>
      <c r="F20" s="55">
        <v>5751</v>
      </c>
      <c r="G20" s="53" t="s">
        <v>142</v>
      </c>
    </row>
    <row r="21" spans="1:7" ht="15" customHeight="1" x14ac:dyDescent="0.2">
      <c r="A21" s="3">
        <v>2</v>
      </c>
      <c r="B21" s="41">
        <v>2</v>
      </c>
      <c r="C21" s="53" t="s">
        <v>143</v>
      </c>
      <c r="D21" s="54" t="s">
        <v>15</v>
      </c>
      <c r="E21" s="53" t="s">
        <v>16</v>
      </c>
      <c r="F21" s="55">
        <v>5751</v>
      </c>
      <c r="G21" s="53" t="s">
        <v>39</v>
      </c>
    </row>
    <row r="22" spans="1:7" ht="15" customHeight="1" x14ac:dyDescent="0.2">
      <c r="A22" s="3">
        <v>3</v>
      </c>
      <c r="B22" s="41">
        <v>3</v>
      </c>
      <c r="C22" s="53" t="s">
        <v>144</v>
      </c>
      <c r="D22" s="55" t="s">
        <v>90</v>
      </c>
      <c r="E22" s="53" t="s">
        <v>7</v>
      </c>
      <c r="F22" s="55" t="s">
        <v>8</v>
      </c>
      <c r="G22" s="53" t="s">
        <v>119</v>
      </c>
    </row>
    <row r="23" spans="1:7" ht="15" customHeight="1" x14ac:dyDescent="0.2">
      <c r="A23" s="3">
        <v>4</v>
      </c>
      <c r="B23" s="41">
        <v>4</v>
      </c>
      <c r="C23" s="53" t="s">
        <v>145</v>
      </c>
      <c r="D23" s="55" t="s">
        <v>90</v>
      </c>
      <c r="E23" s="53" t="s">
        <v>7</v>
      </c>
      <c r="F23" s="55" t="s">
        <v>8</v>
      </c>
      <c r="G23" s="53" t="s">
        <v>119</v>
      </c>
    </row>
    <row r="24" spans="1:7" ht="15" customHeight="1" x14ac:dyDescent="0.2">
      <c r="A24" s="3">
        <v>5</v>
      </c>
      <c r="B24" s="41">
        <v>5</v>
      </c>
      <c r="C24" s="53" t="s">
        <v>146</v>
      </c>
      <c r="D24" s="55" t="s">
        <v>147</v>
      </c>
      <c r="E24" s="53" t="s">
        <v>40</v>
      </c>
      <c r="F24" s="55" t="s">
        <v>148</v>
      </c>
      <c r="G24" s="53" t="s">
        <v>39</v>
      </c>
    </row>
    <row r="25" spans="1:7" ht="15" customHeight="1" x14ac:dyDescent="0.2">
      <c r="A25" s="3">
        <v>6</v>
      </c>
      <c r="B25" s="41">
        <v>6</v>
      </c>
      <c r="C25" s="53" t="s">
        <v>149</v>
      </c>
      <c r="D25" s="55" t="s">
        <v>147</v>
      </c>
      <c r="E25" s="53" t="s">
        <v>40</v>
      </c>
      <c r="F25" s="55" t="s">
        <v>148</v>
      </c>
      <c r="G25" s="53" t="s">
        <v>39</v>
      </c>
    </row>
    <row r="26" spans="1:7" ht="15" customHeight="1" x14ac:dyDescent="0.2">
      <c r="A26" s="3">
        <v>7</v>
      </c>
      <c r="B26" s="41">
        <v>7</v>
      </c>
      <c r="C26" s="53" t="s">
        <v>150</v>
      </c>
      <c r="D26" s="55" t="s">
        <v>12</v>
      </c>
      <c r="E26" s="53" t="s">
        <v>13</v>
      </c>
      <c r="F26" s="55" t="s">
        <v>14</v>
      </c>
      <c r="G26" s="53" t="s">
        <v>39</v>
      </c>
    </row>
    <row r="27" spans="1:7" ht="15" customHeight="1" x14ac:dyDescent="0.2">
      <c r="A27" s="3">
        <v>8</v>
      </c>
      <c r="B27" s="41">
        <v>8</v>
      </c>
      <c r="C27" s="53" t="s">
        <v>151</v>
      </c>
      <c r="D27" s="55" t="s">
        <v>100</v>
      </c>
      <c r="E27" s="53" t="s">
        <v>34</v>
      </c>
      <c r="F27" s="55" t="s">
        <v>101</v>
      </c>
      <c r="G27" s="53" t="s">
        <v>39</v>
      </c>
    </row>
    <row r="28" spans="1:7" ht="15" customHeight="1" x14ac:dyDescent="0.2">
      <c r="A28" s="3">
        <v>9</v>
      </c>
      <c r="B28" s="41">
        <v>9</v>
      </c>
      <c r="C28" s="53" t="s">
        <v>152</v>
      </c>
      <c r="D28" s="55" t="s">
        <v>153</v>
      </c>
      <c r="E28" s="53" t="s">
        <v>41</v>
      </c>
      <c r="F28" s="55" t="s">
        <v>154</v>
      </c>
      <c r="G28" s="53" t="s">
        <v>39</v>
      </c>
    </row>
    <row r="29" spans="1:7" ht="15" customHeight="1" x14ac:dyDescent="0.2">
      <c r="A29" s="3">
        <v>10</v>
      </c>
      <c r="B29" s="41">
        <v>10</v>
      </c>
      <c r="C29" s="53" t="s">
        <v>155</v>
      </c>
      <c r="D29" s="55" t="s">
        <v>140</v>
      </c>
      <c r="E29" s="53" t="s">
        <v>38</v>
      </c>
      <c r="F29" s="55" t="s">
        <v>141</v>
      </c>
      <c r="G29" s="53" t="s">
        <v>156</v>
      </c>
    </row>
    <row r="30" spans="1:7" ht="15" customHeight="1" x14ac:dyDescent="0.2">
      <c r="A30" s="3">
        <v>11</v>
      </c>
      <c r="B30" s="41">
        <v>11</v>
      </c>
      <c r="C30" s="53" t="s">
        <v>157</v>
      </c>
      <c r="D30" s="55" t="s">
        <v>140</v>
      </c>
      <c r="E30" s="53" t="s">
        <v>38</v>
      </c>
      <c r="F30" s="55" t="s">
        <v>141</v>
      </c>
      <c r="G30" s="53" t="s">
        <v>158</v>
      </c>
    </row>
    <row r="31" spans="1:7" ht="15" customHeight="1" x14ac:dyDescent="0.2">
      <c r="A31" s="3">
        <v>12</v>
      </c>
      <c r="B31" s="41">
        <v>12</v>
      </c>
      <c r="C31" s="53" t="s">
        <v>159</v>
      </c>
      <c r="D31" s="55" t="s">
        <v>140</v>
      </c>
      <c r="E31" s="53" t="s">
        <v>38</v>
      </c>
      <c r="F31" s="55" t="s">
        <v>141</v>
      </c>
      <c r="G31" s="53" t="s">
        <v>158</v>
      </c>
    </row>
    <row r="32" spans="1:7" ht="15" customHeight="1" x14ac:dyDescent="0.2">
      <c r="A32" s="3">
        <v>13</v>
      </c>
      <c r="B32" s="41">
        <v>13</v>
      </c>
      <c r="C32" s="53" t="s">
        <v>160</v>
      </c>
      <c r="D32" s="55" t="s">
        <v>161</v>
      </c>
      <c r="E32" s="53" t="s">
        <v>42</v>
      </c>
      <c r="F32" s="55" t="s">
        <v>162</v>
      </c>
      <c r="G32" s="53" t="s">
        <v>39</v>
      </c>
    </row>
    <row r="33" spans="1:8" ht="15" customHeight="1" x14ac:dyDescent="0.2">
      <c r="A33" s="3">
        <v>14</v>
      </c>
      <c r="B33" s="41">
        <v>14</v>
      </c>
      <c r="C33" s="53" t="s">
        <v>163</v>
      </c>
      <c r="D33" s="55" t="s">
        <v>164</v>
      </c>
      <c r="E33" s="53" t="s">
        <v>43</v>
      </c>
      <c r="F33" s="55" t="s">
        <v>165</v>
      </c>
      <c r="G33" s="53" t="s">
        <v>39</v>
      </c>
    </row>
    <row r="34" spans="1:8" ht="15" customHeight="1" x14ac:dyDescent="0.2">
      <c r="A34" s="3">
        <v>15</v>
      </c>
      <c r="B34" s="41">
        <v>15</v>
      </c>
      <c r="C34" s="53" t="s">
        <v>166</v>
      </c>
      <c r="D34" s="55" t="s">
        <v>140</v>
      </c>
      <c r="E34" s="53" t="s">
        <v>38</v>
      </c>
      <c r="F34" s="55" t="s">
        <v>141</v>
      </c>
      <c r="G34" s="53" t="s">
        <v>167</v>
      </c>
    </row>
    <row r="35" spans="1:8" ht="15" customHeight="1" x14ac:dyDescent="0.2">
      <c r="A35" s="3">
        <v>16</v>
      </c>
      <c r="B35" s="41">
        <v>16</v>
      </c>
      <c r="C35" s="53" t="s">
        <v>168</v>
      </c>
      <c r="D35" s="55" t="s">
        <v>169</v>
      </c>
      <c r="E35" s="53" t="s">
        <v>170</v>
      </c>
      <c r="F35" s="55" t="s">
        <v>171</v>
      </c>
      <c r="G35" s="53" t="s">
        <v>39</v>
      </c>
    </row>
    <row r="36" spans="1:8" ht="15" customHeight="1" x14ac:dyDescent="0.2">
      <c r="A36" s="3">
        <v>17</v>
      </c>
      <c r="B36" s="41">
        <v>17</v>
      </c>
      <c r="C36" s="53" t="s">
        <v>172</v>
      </c>
      <c r="D36" s="55" t="s">
        <v>102</v>
      </c>
      <c r="E36" s="53" t="s">
        <v>103</v>
      </c>
      <c r="F36" s="55" t="s">
        <v>104</v>
      </c>
      <c r="G36" s="53" t="s">
        <v>120</v>
      </c>
    </row>
    <row r="37" spans="1:8" ht="15" customHeight="1" x14ac:dyDescent="0.2">
      <c r="A37" s="3">
        <v>18</v>
      </c>
      <c r="B37" s="45">
        <v>18</v>
      </c>
      <c r="C37" s="46" t="s">
        <v>173</v>
      </c>
      <c r="D37" s="47" t="s">
        <v>102</v>
      </c>
      <c r="E37" s="46" t="s">
        <v>103</v>
      </c>
      <c r="F37" s="47" t="s">
        <v>104</v>
      </c>
      <c r="G37" s="46" t="s">
        <v>120</v>
      </c>
      <c r="H37" s="60"/>
    </row>
    <row r="38" spans="1:8" ht="15" customHeight="1" x14ac:dyDescent="0.2">
      <c r="A38" s="3">
        <v>19</v>
      </c>
      <c r="B38" s="41">
        <v>19</v>
      </c>
      <c r="C38" s="53" t="s">
        <v>174</v>
      </c>
      <c r="D38" s="55" t="s">
        <v>175</v>
      </c>
      <c r="E38" s="53" t="s">
        <v>45</v>
      </c>
      <c r="F38" s="55" t="s">
        <v>176</v>
      </c>
      <c r="G38" s="53" t="s">
        <v>39</v>
      </c>
    </row>
    <row r="39" spans="1:8" ht="15" customHeight="1" x14ac:dyDescent="0.2">
      <c r="A39" s="3">
        <v>20</v>
      </c>
      <c r="B39" s="41">
        <v>20</v>
      </c>
      <c r="C39" s="53" t="s">
        <v>177</v>
      </c>
      <c r="D39" s="55" t="s">
        <v>178</v>
      </c>
      <c r="E39" s="53" t="s">
        <v>46</v>
      </c>
      <c r="F39" s="55" t="s">
        <v>179</v>
      </c>
      <c r="G39" s="53" t="s">
        <v>39</v>
      </c>
    </row>
    <row r="40" spans="1:8" ht="15" customHeight="1" x14ac:dyDescent="0.2">
      <c r="A40" s="3">
        <v>21</v>
      </c>
      <c r="B40" s="41">
        <v>21</v>
      </c>
      <c r="C40" s="53" t="s">
        <v>180</v>
      </c>
      <c r="D40" s="55" t="s">
        <v>181</v>
      </c>
      <c r="E40" s="53" t="s">
        <v>47</v>
      </c>
      <c r="F40" s="55" t="s">
        <v>182</v>
      </c>
      <c r="G40" s="53" t="s">
        <v>39</v>
      </c>
    </row>
    <row r="41" spans="1:8" ht="15" customHeight="1" x14ac:dyDescent="0.2">
      <c r="A41" s="3">
        <v>22</v>
      </c>
      <c r="B41" s="41">
        <v>22</v>
      </c>
      <c r="C41" s="53" t="s">
        <v>183</v>
      </c>
      <c r="D41" s="55" t="s">
        <v>17</v>
      </c>
      <c r="E41" s="53" t="s">
        <v>18</v>
      </c>
      <c r="F41" s="55" t="s">
        <v>19</v>
      </c>
      <c r="G41" s="53" t="s">
        <v>184</v>
      </c>
    </row>
    <row r="42" spans="1:8" ht="15" customHeight="1" x14ac:dyDescent="0.2">
      <c r="A42" s="3">
        <v>23</v>
      </c>
      <c r="B42" s="41">
        <v>23</v>
      </c>
      <c r="C42" s="53" t="s">
        <v>185</v>
      </c>
      <c r="D42" s="55" t="s">
        <v>186</v>
      </c>
      <c r="E42" s="53" t="s">
        <v>28</v>
      </c>
      <c r="F42" s="55" t="s">
        <v>187</v>
      </c>
      <c r="G42" s="53" t="s">
        <v>39</v>
      </c>
    </row>
    <row r="43" spans="1:8" ht="15" customHeight="1" x14ac:dyDescent="0.2">
      <c r="A43" s="3">
        <v>24</v>
      </c>
      <c r="B43" s="41">
        <v>24</v>
      </c>
      <c r="C43" s="53" t="s">
        <v>188</v>
      </c>
      <c r="D43" s="55" t="s">
        <v>186</v>
      </c>
      <c r="E43" s="53" t="s">
        <v>28</v>
      </c>
      <c r="F43" s="55" t="s">
        <v>187</v>
      </c>
      <c r="G43" s="53" t="s">
        <v>39</v>
      </c>
    </row>
    <row r="44" spans="1:8" ht="15" customHeight="1" x14ac:dyDescent="0.2">
      <c r="A44" s="3">
        <v>25</v>
      </c>
      <c r="B44" s="41">
        <v>25</v>
      </c>
      <c r="C44" s="53" t="s">
        <v>189</v>
      </c>
      <c r="D44" s="55" t="s">
        <v>190</v>
      </c>
      <c r="E44" s="53" t="s">
        <v>48</v>
      </c>
      <c r="F44" s="55" t="s">
        <v>191</v>
      </c>
      <c r="G44" s="53" t="s">
        <v>39</v>
      </c>
    </row>
    <row r="45" spans="1:8" ht="15" customHeight="1" x14ac:dyDescent="0.2">
      <c r="A45" s="3">
        <v>26</v>
      </c>
      <c r="B45" s="41">
        <v>26</v>
      </c>
      <c r="C45" s="53" t="s">
        <v>192</v>
      </c>
      <c r="D45" s="55" t="s">
        <v>193</v>
      </c>
      <c r="E45" s="53" t="s">
        <v>49</v>
      </c>
      <c r="F45" s="55" t="s">
        <v>194</v>
      </c>
      <c r="G45" s="53" t="s">
        <v>39</v>
      </c>
    </row>
    <row r="46" spans="1:8" ht="15" customHeight="1" x14ac:dyDescent="0.2">
      <c r="A46" s="3">
        <v>27</v>
      </c>
      <c r="B46" s="41">
        <v>27</v>
      </c>
      <c r="C46" s="53" t="s">
        <v>195</v>
      </c>
      <c r="D46" s="55" t="s">
        <v>118</v>
      </c>
      <c r="E46" s="53" t="s">
        <v>50</v>
      </c>
      <c r="F46" s="55" t="s">
        <v>196</v>
      </c>
      <c r="G46" s="53" t="s">
        <v>39</v>
      </c>
    </row>
    <row r="47" spans="1:8" ht="15" customHeight="1" x14ac:dyDescent="0.2">
      <c r="A47" s="3">
        <v>28</v>
      </c>
      <c r="B47" s="41">
        <v>28</v>
      </c>
      <c r="C47" s="53" t="s">
        <v>197</v>
      </c>
      <c r="D47" s="55" t="s">
        <v>118</v>
      </c>
      <c r="E47" s="53" t="s">
        <v>50</v>
      </c>
      <c r="F47" s="55" t="s">
        <v>196</v>
      </c>
      <c r="G47" s="53" t="s">
        <v>39</v>
      </c>
    </row>
    <row r="48" spans="1:8" ht="15" customHeight="1" x14ac:dyDescent="0.2">
      <c r="A48" s="3">
        <v>29</v>
      </c>
      <c r="B48" s="45">
        <v>29</v>
      </c>
      <c r="C48" s="46" t="s">
        <v>198</v>
      </c>
      <c r="D48" s="47">
        <v>2200225536</v>
      </c>
      <c r="E48" s="46" t="s">
        <v>376</v>
      </c>
      <c r="F48" s="47">
        <v>75925</v>
      </c>
      <c r="G48" s="46" t="s">
        <v>39</v>
      </c>
    </row>
    <row r="49" spans="1:7" ht="15" customHeight="1" x14ac:dyDescent="0.2">
      <c r="A49" s="3">
        <v>30</v>
      </c>
      <c r="B49" s="41">
        <v>30</v>
      </c>
      <c r="C49" s="53" t="s">
        <v>199</v>
      </c>
      <c r="D49" s="55" t="s">
        <v>200</v>
      </c>
      <c r="E49" s="53" t="s">
        <v>51</v>
      </c>
      <c r="F49" s="55" t="s">
        <v>201</v>
      </c>
      <c r="G49" s="53" t="s">
        <v>39</v>
      </c>
    </row>
    <row r="50" spans="1:7" ht="15" customHeight="1" x14ac:dyDescent="0.2">
      <c r="A50" s="3">
        <v>31</v>
      </c>
      <c r="B50" s="41">
        <v>31</v>
      </c>
      <c r="C50" s="53" t="s">
        <v>202</v>
      </c>
      <c r="D50" s="55" t="s">
        <v>140</v>
      </c>
      <c r="E50" s="53" t="s">
        <v>38</v>
      </c>
      <c r="F50" s="55" t="s">
        <v>141</v>
      </c>
      <c r="G50" s="53" t="s">
        <v>203</v>
      </c>
    </row>
    <row r="51" spans="1:7" ht="15" customHeight="1" x14ac:dyDescent="0.2">
      <c r="A51" s="3">
        <v>32</v>
      </c>
      <c r="B51" s="41">
        <v>32</v>
      </c>
      <c r="C51" s="53" t="s">
        <v>204</v>
      </c>
      <c r="D51" s="55" t="s">
        <v>205</v>
      </c>
      <c r="E51" s="53" t="s">
        <v>31</v>
      </c>
      <c r="F51" s="55" t="s">
        <v>97</v>
      </c>
      <c r="G51" s="53" t="s">
        <v>39</v>
      </c>
    </row>
    <row r="52" spans="1:7" ht="15" customHeight="1" x14ac:dyDescent="0.2">
      <c r="A52" s="3">
        <v>33</v>
      </c>
      <c r="B52" s="45">
        <v>33</v>
      </c>
      <c r="C52" s="46" t="s">
        <v>206</v>
      </c>
      <c r="D52" s="47" t="s">
        <v>85</v>
      </c>
      <c r="E52" s="46" t="s">
        <v>24</v>
      </c>
      <c r="F52" s="47" t="s">
        <v>86</v>
      </c>
      <c r="G52" s="46" t="s">
        <v>39</v>
      </c>
    </row>
    <row r="53" spans="1:7" ht="15" customHeight="1" x14ac:dyDescent="0.2">
      <c r="A53" s="3">
        <v>34</v>
      </c>
      <c r="B53" s="41">
        <v>34</v>
      </c>
      <c r="C53" s="53" t="s">
        <v>207</v>
      </c>
      <c r="D53" s="54" t="s">
        <v>378</v>
      </c>
      <c r="E53" s="53" t="s">
        <v>377</v>
      </c>
      <c r="F53" s="55">
        <v>43168</v>
      </c>
      <c r="G53" s="53" t="s">
        <v>39</v>
      </c>
    </row>
    <row r="54" spans="1:7" ht="15" customHeight="1" x14ac:dyDescent="0.2">
      <c r="A54" s="3">
        <v>35</v>
      </c>
      <c r="B54" s="41">
        <v>35</v>
      </c>
      <c r="C54" s="53" t="s">
        <v>208</v>
      </c>
      <c r="D54" s="55" t="s">
        <v>121</v>
      </c>
      <c r="E54" s="53" t="s">
        <v>52</v>
      </c>
      <c r="F54" s="55" t="s">
        <v>209</v>
      </c>
      <c r="G54" s="53" t="s">
        <v>39</v>
      </c>
    </row>
    <row r="55" spans="1:7" ht="15" customHeight="1" x14ac:dyDescent="0.2">
      <c r="A55" s="3">
        <v>36</v>
      </c>
      <c r="B55" s="41">
        <v>36</v>
      </c>
      <c r="C55" s="53" t="s">
        <v>210</v>
      </c>
      <c r="D55" s="55" t="s">
        <v>94</v>
      </c>
      <c r="E55" s="53" t="s">
        <v>30</v>
      </c>
      <c r="F55" s="55" t="s">
        <v>95</v>
      </c>
      <c r="G55" s="53" t="s">
        <v>39</v>
      </c>
    </row>
    <row r="56" spans="1:7" ht="15" customHeight="1" x14ac:dyDescent="0.2">
      <c r="A56" s="3">
        <v>37</v>
      </c>
      <c r="B56" s="41">
        <v>37</v>
      </c>
      <c r="C56" s="53" t="s">
        <v>211</v>
      </c>
      <c r="D56" s="55" t="s">
        <v>121</v>
      </c>
      <c r="E56" s="53" t="s">
        <v>52</v>
      </c>
      <c r="F56" s="55" t="s">
        <v>209</v>
      </c>
      <c r="G56" s="53" t="s">
        <v>39</v>
      </c>
    </row>
    <row r="57" spans="1:7" ht="15" customHeight="1" x14ac:dyDescent="0.2">
      <c r="A57" s="3">
        <v>38</v>
      </c>
      <c r="B57" s="41">
        <v>38</v>
      </c>
      <c r="C57" s="53" t="s">
        <v>212</v>
      </c>
      <c r="D57" s="55" t="s">
        <v>213</v>
      </c>
      <c r="E57" s="53" t="s">
        <v>53</v>
      </c>
      <c r="F57" s="55" t="s">
        <v>214</v>
      </c>
      <c r="G57" s="53" t="s">
        <v>39</v>
      </c>
    </row>
    <row r="58" spans="1:7" ht="15" customHeight="1" x14ac:dyDescent="0.2">
      <c r="A58" s="3">
        <v>39</v>
      </c>
      <c r="B58" s="41">
        <v>39</v>
      </c>
      <c r="C58" s="53" t="s">
        <v>215</v>
      </c>
      <c r="D58" s="55" t="s">
        <v>9</v>
      </c>
      <c r="E58" s="53" t="s">
        <v>10</v>
      </c>
      <c r="F58" s="55" t="s">
        <v>11</v>
      </c>
      <c r="G58" s="53" t="s">
        <v>39</v>
      </c>
    </row>
    <row r="59" spans="1:7" ht="15" customHeight="1" x14ac:dyDescent="0.2">
      <c r="A59" s="3">
        <v>40</v>
      </c>
      <c r="B59" s="41">
        <v>40</v>
      </c>
      <c r="C59" s="53" t="s">
        <v>216</v>
      </c>
      <c r="D59" s="55" t="s">
        <v>217</v>
      </c>
      <c r="E59" s="53" t="s">
        <v>29</v>
      </c>
      <c r="F59" s="55" t="s">
        <v>218</v>
      </c>
      <c r="G59" s="53" t="s">
        <v>39</v>
      </c>
    </row>
    <row r="60" spans="1:7" ht="15" customHeight="1" x14ac:dyDescent="0.2">
      <c r="A60" s="3">
        <v>41</v>
      </c>
      <c r="B60" s="41">
        <v>41</v>
      </c>
      <c r="C60" s="53" t="s">
        <v>219</v>
      </c>
      <c r="D60" s="55" t="s">
        <v>220</v>
      </c>
      <c r="E60" s="53" t="s">
        <v>221</v>
      </c>
      <c r="F60" s="55" t="s">
        <v>222</v>
      </c>
      <c r="G60" s="53" t="s">
        <v>39</v>
      </c>
    </row>
    <row r="61" spans="1:7" ht="15" customHeight="1" x14ac:dyDescent="0.2">
      <c r="A61" s="3">
        <v>42</v>
      </c>
      <c r="B61" s="41">
        <v>42</v>
      </c>
      <c r="C61" s="53" t="s">
        <v>223</v>
      </c>
      <c r="D61" s="55" t="s">
        <v>1</v>
      </c>
      <c r="E61" s="53" t="s">
        <v>2</v>
      </c>
      <c r="F61" s="55" t="s">
        <v>3</v>
      </c>
      <c r="G61" s="53" t="s">
        <v>39</v>
      </c>
    </row>
    <row r="62" spans="1:7" ht="15" customHeight="1" x14ac:dyDescent="0.2">
      <c r="A62" s="3">
        <v>43</v>
      </c>
      <c r="B62" s="41">
        <v>43</v>
      </c>
      <c r="C62" s="53" t="s">
        <v>224</v>
      </c>
      <c r="D62" s="55" t="s">
        <v>1</v>
      </c>
      <c r="E62" s="53" t="s">
        <v>2</v>
      </c>
      <c r="F62" s="55" t="s">
        <v>3</v>
      </c>
      <c r="G62" s="53" t="s">
        <v>39</v>
      </c>
    </row>
    <row r="63" spans="1:7" ht="15" customHeight="1" x14ac:dyDescent="0.2">
      <c r="A63" s="3">
        <v>44</v>
      </c>
      <c r="B63" s="45">
        <v>44</v>
      </c>
      <c r="C63" s="46" t="s">
        <v>225</v>
      </c>
      <c r="D63" s="47" t="s">
        <v>226</v>
      </c>
      <c r="E63" s="46" t="s">
        <v>54</v>
      </c>
      <c r="F63" s="47" t="s">
        <v>227</v>
      </c>
      <c r="G63" s="46" t="s">
        <v>39</v>
      </c>
    </row>
    <row r="64" spans="1:7" ht="15" customHeight="1" x14ac:dyDescent="0.2">
      <c r="A64" s="3">
        <v>45</v>
      </c>
      <c r="B64" s="41">
        <v>45</v>
      </c>
      <c r="C64" s="53" t="s">
        <v>228</v>
      </c>
      <c r="D64" s="55" t="s">
        <v>229</v>
      </c>
      <c r="E64" s="53" t="s">
        <v>55</v>
      </c>
      <c r="F64" s="55" t="s">
        <v>230</v>
      </c>
      <c r="G64" s="53" t="s">
        <v>39</v>
      </c>
    </row>
    <row r="65" spans="1:7" ht="15" customHeight="1" x14ac:dyDescent="0.2">
      <c r="A65" s="3">
        <v>46</v>
      </c>
      <c r="B65" s="41">
        <v>46</v>
      </c>
      <c r="C65" s="53" t="s">
        <v>231</v>
      </c>
      <c r="D65" s="55" t="s">
        <v>229</v>
      </c>
      <c r="E65" s="53" t="s">
        <v>55</v>
      </c>
      <c r="F65" s="55" t="s">
        <v>230</v>
      </c>
      <c r="G65" s="53" t="s">
        <v>39</v>
      </c>
    </row>
    <row r="66" spans="1:7" ht="15" customHeight="1" x14ac:dyDescent="0.2">
      <c r="A66" s="3">
        <v>47</v>
      </c>
      <c r="B66" s="41">
        <v>47</v>
      </c>
      <c r="C66" s="53" t="s">
        <v>232</v>
      </c>
      <c r="D66" s="55" t="s">
        <v>124</v>
      </c>
      <c r="E66" s="53" t="s">
        <v>56</v>
      </c>
      <c r="F66" s="55" t="s">
        <v>233</v>
      </c>
      <c r="G66" s="53" t="s">
        <v>39</v>
      </c>
    </row>
    <row r="67" spans="1:7" ht="15" customHeight="1" x14ac:dyDescent="0.2">
      <c r="A67" s="3">
        <v>48</v>
      </c>
      <c r="B67" s="41">
        <v>48</v>
      </c>
      <c r="C67" s="53" t="s">
        <v>234</v>
      </c>
      <c r="D67" s="55" t="s">
        <v>193</v>
      </c>
      <c r="E67" s="53" t="s">
        <v>49</v>
      </c>
      <c r="F67" s="55" t="s">
        <v>194</v>
      </c>
      <c r="G67" s="53" t="s">
        <v>39</v>
      </c>
    </row>
    <row r="68" spans="1:7" ht="15" customHeight="1" x14ac:dyDescent="0.2">
      <c r="A68" s="3">
        <v>49</v>
      </c>
      <c r="B68" s="41">
        <v>49</v>
      </c>
      <c r="C68" s="53" t="s">
        <v>235</v>
      </c>
      <c r="D68" s="55" t="s">
        <v>236</v>
      </c>
      <c r="E68" s="53" t="s">
        <v>57</v>
      </c>
      <c r="F68" s="55" t="s">
        <v>237</v>
      </c>
      <c r="G68" s="53" t="s">
        <v>39</v>
      </c>
    </row>
    <row r="69" spans="1:7" ht="15" customHeight="1" x14ac:dyDescent="0.2">
      <c r="A69" s="3">
        <v>50</v>
      </c>
      <c r="B69" s="45">
        <v>50</v>
      </c>
      <c r="C69" s="46" t="s">
        <v>238</v>
      </c>
      <c r="D69" s="47" t="s">
        <v>239</v>
      </c>
      <c r="E69" s="46" t="s">
        <v>58</v>
      </c>
      <c r="F69" s="47" t="s">
        <v>107</v>
      </c>
      <c r="G69" s="46" t="s">
        <v>39</v>
      </c>
    </row>
    <row r="70" spans="1:7" ht="15" customHeight="1" x14ac:dyDescent="0.2">
      <c r="A70" s="3">
        <v>51</v>
      </c>
      <c r="B70" s="41">
        <v>51</v>
      </c>
      <c r="C70" s="53" t="s">
        <v>240</v>
      </c>
      <c r="D70" s="54" t="s">
        <v>89</v>
      </c>
      <c r="E70" s="53" t="s">
        <v>26</v>
      </c>
      <c r="F70" s="55">
        <v>11833</v>
      </c>
      <c r="G70" s="53" t="s">
        <v>39</v>
      </c>
    </row>
    <row r="71" spans="1:7" ht="15" customHeight="1" x14ac:dyDescent="0.2">
      <c r="A71" s="3">
        <v>52</v>
      </c>
      <c r="B71" s="41">
        <v>52</v>
      </c>
      <c r="C71" s="53" t="s">
        <v>241</v>
      </c>
      <c r="D71" s="55" t="s">
        <v>140</v>
      </c>
      <c r="E71" s="53" t="s">
        <v>38</v>
      </c>
      <c r="F71" s="55" t="s">
        <v>141</v>
      </c>
      <c r="G71" s="53" t="s">
        <v>242</v>
      </c>
    </row>
    <row r="72" spans="1:7" ht="15" customHeight="1" x14ac:dyDescent="0.2">
      <c r="A72" s="3">
        <v>53</v>
      </c>
      <c r="B72" s="41">
        <v>53</v>
      </c>
      <c r="C72" s="53" t="s">
        <v>243</v>
      </c>
      <c r="D72" s="55" t="s">
        <v>15</v>
      </c>
      <c r="E72" s="53" t="s">
        <v>16</v>
      </c>
      <c r="F72" s="55">
        <v>5751</v>
      </c>
      <c r="G72" s="53" t="s">
        <v>244</v>
      </c>
    </row>
    <row r="73" spans="1:7" ht="15" customHeight="1" x14ac:dyDescent="0.2">
      <c r="A73" s="3">
        <v>54</v>
      </c>
      <c r="B73" s="41">
        <v>54</v>
      </c>
      <c r="C73" s="53" t="s">
        <v>245</v>
      </c>
      <c r="D73" s="55" t="s">
        <v>98</v>
      </c>
      <c r="E73" s="53" t="s">
        <v>32</v>
      </c>
      <c r="F73" s="55" t="s">
        <v>99</v>
      </c>
      <c r="G73" s="53" t="s">
        <v>39</v>
      </c>
    </row>
    <row r="74" spans="1:7" ht="15" customHeight="1" x14ac:dyDescent="0.2">
      <c r="A74" s="3">
        <v>55</v>
      </c>
      <c r="B74" s="41">
        <v>55</v>
      </c>
      <c r="C74" s="53" t="s">
        <v>246</v>
      </c>
      <c r="D74" s="55" t="s">
        <v>128</v>
      </c>
      <c r="E74" s="53" t="s">
        <v>59</v>
      </c>
      <c r="F74" s="55" t="s">
        <v>247</v>
      </c>
      <c r="G74" s="53" t="s">
        <v>39</v>
      </c>
    </row>
    <row r="75" spans="1:7" ht="15" customHeight="1" x14ac:dyDescent="0.2">
      <c r="A75" s="3">
        <v>56</v>
      </c>
      <c r="B75" s="41">
        <v>56</v>
      </c>
      <c r="C75" s="53" t="s">
        <v>248</v>
      </c>
      <c r="D75" s="55">
        <v>1712398690</v>
      </c>
      <c r="E75" s="53" t="s">
        <v>27</v>
      </c>
      <c r="F75" s="55">
        <v>2823</v>
      </c>
      <c r="G75" s="53" t="s">
        <v>39</v>
      </c>
    </row>
    <row r="76" spans="1:7" ht="15" customHeight="1" x14ac:dyDescent="0.2">
      <c r="A76" s="3">
        <v>57</v>
      </c>
      <c r="B76" s="41">
        <v>57</v>
      </c>
      <c r="C76" s="53" t="s">
        <v>249</v>
      </c>
      <c r="D76" s="55" t="s">
        <v>250</v>
      </c>
      <c r="E76" s="53" t="s">
        <v>61</v>
      </c>
      <c r="F76" s="55" t="s">
        <v>251</v>
      </c>
      <c r="G76" s="53" t="s">
        <v>39</v>
      </c>
    </row>
    <row r="77" spans="1:7" ht="15" customHeight="1" x14ac:dyDescent="0.2">
      <c r="A77" s="3">
        <v>58</v>
      </c>
      <c r="B77" s="45">
        <v>58</v>
      </c>
      <c r="C77" s="46" t="s">
        <v>252</v>
      </c>
      <c r="D77" s="47" t="s">
        <v>108</v>
      </c>
      <c r="E77" s="46" t="s">
        <v>33</v>
      </c>
      <c r="F77" s="47" t="s">
        <v>109</v>
      </c>
      <c r="G77" s="46" t="s">
        <v>39</v>
      </c>
    </row>
    <row r="78" spans="1:7" ht="15" customHeight="1" x14ac:dyDescent="0.2">
      <c r="A78" s="3">
        <v>59</v>
      </c>
      <c r="B78" s="45">
        <v>59</v>
      </c>
      <c r="C78" s="46" t="s">
        <v>253</v>
      </c>
      <c r="D78" s="47">
        <v>1101614475</v>
      </c>
      <c r="E78" s="46" t="s">
        <v>379</v>
      </c>
      <c r="F78" s="47">
        <v>56695</v>
      </c>
      <c r="G78" s="46" t="s">
        <v>39</v>
      </c>
    </row>
    <row r="79" spans="1:7" ht="15" customHeight="1" x14ac:dyDescent="0.2">
      <c r="A79" s="3">
        <v>60</v>
      </c>
      <c r="B79" s="45">
        <v>60</v>
      </c>
      <c r="C79" s="46" t="s">
        <v>254</v>
      </c>
      <c r="D79" s="47" t="s">
        <v>255</v>
      </c>
      <c r="E79" s="46" t="s">
        <v>62</v>
      </c>
      <c r="F79" s="47" t="s">
        <v>256</v>
      </c>
      <c r="G79" s="46" t="s">
        <v>39</v>
      </c>
    </row>
    <row r="80" spans="1:7" ht="15" customHeight="1" x14ac:dyDescent="0.2">
      <c r="A80" s="3">
        <v>61</v>
      </c>
      <c r="B80" s="45">
        <v>61</v>
      </c>
      <c r="C80" s="46" t="s">
        <v>257</v>
      </c>
      <c r="D80" s="47">
        <v>1101614475</v>
      </c>
      <c r="E80" s="46" t="s">
        <v>379</v>
      </c>
      <c r="F80" s="47">
        <v>56695</v>
      </c>
      <c r="G80" s="46" t="s">
        <v>39</v>
      </c>
    </row>
    <row r="81" spans="1:7" ht="15" customHeight="1" x14ac:dyDescent="0.2">
      <c r="A81" s="3">
        <v>62</v>
      </c>
      <c r="B81" s="41">
        <v>62</v>
      </c>
      <c r="C81" s="53" t="s">
        <v>258</v>
      </c>
      <c r="D81" s="55" t="s">
        <v>259</v>
      </c>
      <c r="E81" s="53" t="s">
        <v>63</v>
      </c>
      <c r="F81" s="55" t="s">
        <v>260</v>
      </c>
      <c r="G81" s="53" t="s">
        <v>39</v>
      </c>
    </row>
    <row r="82" spans="1:7" ht="15" customHeight="1" x14ac:dyDescent="0.2">
      <c r="A82" s="3">
        <v>63</v>
      </c>
      <c r="B82" s="41">
        <v>63</v>
      </c>
      <c r="C82" s="53" t="s">
        <v>261</v>
      </c>
      <c r="D82" s="55" t="s">
        <v>262</v>
      </c>
      <c r="E82" s="53" t="s">
        <v>263</v>
      </c>
      <c r="F82" s="55" t="s">
        <v>264</v>
      </c>
      <c r="G82" s="53" t="s">
        <v>39</v>
      </c>
    </row>
    <row r="83" spans="1:7" ht="15" customHeight="1" x14ac:dyDescent="0.2">
      <c r="A83" s="3">
        <v>64</v>
      </c>
      <c r="B83" s="41">
        <v>64</v>
      </c>
      <c r="C83" s="53" t="s">
        <v>265</v>
      </c>
      <c r="D83" s="55" t="s">
        <v>125</v>
      </c>
      <c r="E83" s="53" t="s">
        <v>60</v>
      </c>
      <c r="F83" s="55" t="s">
        <v>266</v>
      </c>
      <c r="G83" s="53" t="s">
        <v>39</v>
      </c>
    </row>
    <row r="84" spans="1:7" ht="15" customHeight="1" x14ac:dyDescent="0.2">
      <c r="A84" s="3">
        <v>65</v>
      </c>
      <c r="B84" s="41">
        <v>65</v>
      </c>
      <c r="C84" s="53" t="s">
        <v>267</v>
      </c>
      <c r="D84" s="55" t="s">
        <v>125</v>
      </c>
      <c r="E84" s="53" t="s">
        <v>60</v>
      </c>
      <c r="F84" s="55" t="s">
        <v>266</v>
      </c>
      <c r="G84" s="53" t="s">
        <v>39</v>
      </c>
    </row>
    <row r="85" spans="1:7" ht="15" customHeight="1" x14ac:dyDescent="0.2">
      <c r="A85" s="3">
        <v>66</v>
      </c>
      <c r="B85" s="41">
        <v>66</v>
      </c>
      <c r="C85" s="53" t="s">
        <v>268</v>
      </c>
      <c r="D85" s="55" t="s">
        <v>229</v>
      </c>
      <c r="E85" s="53" t="s">
        <v>55</v>
      </c>
      <c r="F85" s="55" t="s">
        <v>230</v>
      </c>
      <c r="G85" s="53" t="s">
        <v>39</v>
      </c>
    </row>
    <row r="86" spans="1:7" ht="15" customHeight="1" x14ac:dyDescent="0.2">
      <c r="A86" s="3">
        <v>67</v>
      </c>
      <c r="B86" s="41">
        <v>67</v>
      </c>
      <c r="C86" s="53" t="s">
        <v>269</v>
      </c>
      <c r="D86" s="54" t="s">
        <v>384</v>
      </c>
      <c r="E86" s="53" t="s">
        <v>383</v>
      </c>
      <c r="F86" s="55">
        <v>64396</v>
      </c>
      <c r="G86" s="53" t="s">
        <v>39</v>
      </c>
    </row>
    <row r="87" spans="1:7" ht="15" customHeight="1" x14ac:dyDescent="0.2">
      <c r="A87" s="3">
        <v>68</v>
      </c>
      <c r="B87" s="41">
        <v>68</v>
      </c>
      <c r="C87" s="53" t="s">
        <v>270</v>
      </c>
      <c r="D87" s="55" t="s">
        <v>271</v>
      </c>
      <c r="E87" s="53" t="s">
        <v>44</v>
      </c>
      <c r="F87" s="55" t="s">
        <v>272</v>
      </c>
      <c r="G87" s="53" t="s">
        <v>39</v>
      </c>
    </row>
    <row r="88" spans="1:7" ht="15" customHeight="1" x14ac:dyDescent="0.2">
      <c r="A88" s="3">
        <v>69</v>
      </c>
      <c r="B88" s="41">
        <v>69</v>
      </c>
      <c r="C88" s="53" t="s">
        <v>273</v>
      </c>
      <c r="D88" s="55" t="s">
        <v>274</v>
      </c>
      <c r="E88" s="53" t="s">
        <v>64</v>
      </c>
      <c r="F88" s="55" t="s">
        <v>275</v>
      </c>
      <c r="G88" s="53" t="s">
        <v>39</v>
      </c>
    </row>
    <row r="89" spans="1:7" ht="15" customHeight="1" x14ac:dyDescent="0.2">
      <c r="A89" s="3">
        <v>70</v>
      </c>
      <c r="B89" s="41">
        <v>70</v>
      </c>
      <c r="C89" s="53" t="s">
        <v>276</v>
      </c>
      <c r="D89" s="55" t="s">
        <v>277</v>
      </c>
      <c r="E89" s="53" t="s">
        <v>278</v>
      </c>
      <c r="F89" s="55" t="s">
        <v>279</v>
      </c>
      <c r="G89" s="53" t="s">
        <v>39</v>
      </c>
    </row>
    <row r="90" spans="1:7" ht="15" customHeight="1" x14ac:dyDescent="0.2">
      <c r="A90" s="3">
        <v>71</v>
      </c>
      <c r="B90" s="41">
        <v>71</v>
      </c>
      <c r="C90" s="53" t="s">
        <v>280</v>
      </c>
      <c r="D90" s="55" t="s">
        <v>277</v>
      </c>
      <c r="E90" s="53" t="s">
        <v>278</v>
      </c>
      <c r="F90" s="55" t="s">
        <v>279</v>
      </c>
      <c r="G90" s="53" t="s">
        <v>39</v>
      </c>
    </row>
    <row r="91" spans="1:7" ht="15" customHeight="1" x14ac:dyDescent="0.2">
      <c r="A91" s="3">
        <v>72</v>
      </c>
      <c r="B91" s="41">
        <v>72</v>
      </c>
      <c r="C91" s="53" t="s">
        <v>281</v>
      </c>
      <c r="D91" s="55" t="s">
        <v>255</v>
      </c>
      <c r="E91" s="53" t="s">
        <v>62</v>
      </c>
      <c r="F91" s="55" t="s">
        <v>256</v>
      </c>
      <c r="G91" s="53" t="s">
        <v>39</v>
      </c>
    </row>
    <row r="92" spans="1:7" ht="15" customHeight="1" x14ac:dyDescent="0.2">
      <c r="A92" s="3">
        <v>73</v>
      </c>
      <c r="B92" s="41">
        <v>73</v>
      </c>
      <c r="C92" s="53" t="s">
        <v>282</v>
      </c>
      <c r="D92" s="55" t="s">
        <v>255</v>
      </c>
      <c r="E92" s="53" t="s">
        <v>62</v>
      </c>
      <c r="F92" s="55" t="s">
        <v>256</v>
      </c>
      <c r="G92" s="53" t="s">
        <v>39</v>
      </c>
    </row>
    <row r="93" spans="1:7" ht="15" customHeight="1" x14ac:dyDescent="0.2">
      <c r="A93" s="3">
        <v>74</v>
      </c>
      <c r="B93" s="41">
        <v>74</v>
      </c>
      <c r="C93" s="53" t="s">
        <v>283</v>
      </c>
      <c r="D93" s="55">
        <v>2200424063</v>
      </c>
      <c r="E93" s="53" t="s">
        <v>65</v>
      </c>
      <c r="F93" s="55">
        <v>49825</v>
      </c>
      <c r="G93" s="53" t="s">
        <v>39</v>
      </c>
    </row>
    <row r="94" spans="1:7" ht="15" customHeight="1" x14ac:dyDescent="0.2">
      <c r="A94" s="3">
        <v>75</v>
      </c>
      <c r="B94" s="41">
        <v>75</v>
      </c>
      <c r="C94" s="53" t="s">
        <v>284</v>
      </c>
      <c r="D94" s="55" t="s">
        <v>285</v>
      </c>
      <c r="E94" s="53" t="s">
        <v>65</v>
      </c>
      <c r="F94" s="55" t="s">
        <v>286</v>
      </c>
      <c r="G94" s="53" t="s">
        <v>39</v>
      </c>
    </row>
    <row r="95" spans="1:7" ht="15" customHeight="1" x14ac:dyDescent="0.2">
      <c r="A95" s="3">
        <v>76</v>
      </c>
      <c r="B95" s="41">
        <v>76</v>
      </c>
      <c r="C95" s="53" t="s">
        <v>287</v>
      </c>
      <c r="D95" s="55" t="s">
        <v>129</v>
      </c>
      <c r="E95" s="53" t="s">
        <v>66</v>
      </c>
      <c r="F95" s="55" t="s">
        <v>288</v>
      </c>
      <c r="G95" s="53" t="s">
        <v>39</v>
      </c>
    </row>
    <row r="96" spans="1:7" ht="15" customHeight="1" x14ac:dyDescent="0.2">
      <c r="A96" s="3">
        <v>77</v>
      </c>
      <c r="B96" s="45">
        <v>77</v>
      </c>
      <c r="C96" s="46" t="s">
        <v>289</v>
      </c>
      <c r="D96" s="47" t="s">
        <v>129</v>
      </c>
      <c r="E96" s="46" t="s">
        <v>66</v>
      </c>
      <c r="F96" s="47" t="s">
        <v>288</v>
      </c>
      <c r="G96" s="46" t="s">
        <v>39</v>
      </c>
    </row>
    <row r="97" spans="1:7" ht="15" customHeight="1" x14ac:dyDescent="0.2">
      <c r="A97" s="3">
        <v>78</v>
      </c>
      <c r="B97" s="45">
        <v>78</v>
      </c>
      <c r="C97" s="46" t="s">
        <v>290</v>
      </c>
      <c r="D97" s="47" t="s">
        <v>129</v>
      </c>
      <c r="E97" s="46" t="s">
        <v>66</v>
      </c>
      <c r="F97" s="47" t="s">
        <v>288</v>
      </c>
      <c r="G97" s="46" t="s">
        <v>39</v>
      </c>
    </row>
    <row r="98" spans="1:7" ht="15" customHeight="1" x14ac:dyDescent="0.2">
      <c r="A98" s="3">
        <v>79</v>
      </c>
      <c r="B98" s="41">
        <v>79</v>
      </c>
      <c r="C98" s="53" t="s">
        <v>291</v>
      </c>
      <c r="D98" s="55" t="s">
        <v>292</v>
      </c>
      <c r="E98" s="53" t="s">
        <v>67</v>
      </c>
      <c r="F98" s="55" t="s">
        <v>293</v>
      </c>
      <c r="G98" s="53" t="s">
        <v>39</v>
      </c>
    </row>
    <row r="99" spans="1:7" ht="15" customHeight="1" x14ac:dyDescent="0.2">
      <c r="A99" s="3">
        <v>80</v>
      </c>
      <c r="B99" s="41">
        <v>80</v>
      </c>
      <c r="C99" s="53" t="s">
        <v>294</v>
      </c>
      <c r="D99" s="55" t="s">
        <v>295</v>
      </c>
      <c r="E99" s="53" t="s">
        <v>68</v>
      </c>
      <c r="F99" s="55" t="s">
        <v>296</v>
      </c>
      <c r="G99" s="53" t="s">
        <v>39</v>
      </c>
    </row>
    <row r="100" spans="1:7" ht="15" customHeight="1" x14ac:dyDescent="0.2">
      <c r="A100" s="3">
        <v>81</v>
      </c>
      <c r="B100" s="45">
        <v>81</v>
      </c>
      <c r="C100" s="46" t="s">
        <v>297</v>
      </c>
      <c r="D100" s="47" t="s">
        <v>298</v>
      </c>
      <c r="E100" s="46" t="s">
        <v>69</v>
      </c>
      <c r="F100" s="47" t="s">
        <v>299</v>
      </c>
      <c r="G100" s="46" t="s">
        <v>39</v>
      </c>
    </row>
    <row r="101" spans="1:7" ht="15" customHeight="1" x14ac:dyDescent="0.2">
      <c r="A101" s="3">
        <v>82</v>
      </c>
      <c r="B101" s="41">
        <v>82</v>
      </c>
      <c r="C101" s="53" t="s">
        <v>300</v>
      </c>
      <c r="D101" s="55" t="s">
        <v>301</v>
      </c>
      <c r="E101" s="53" t="s">
        <v>38</v>
      </c>
      <c r="F101" s="55" t="s">
        <v>141</v>
      </c>
      <c r="G101" s="53" t="s">
        <v>302</v>
      </c>
    </row>
    <row r="102" spans="1:7" ht="15" customHeight="1" x14ac:dyDescent="0.2">
      <c r="A102" s="3">
        <v>83</v>
      </c>
      <c r="B102" s="41">
        <v>83</v>
      </c>
      <c r="C102" s="53" t="s">
        <v>303</v>
      </c>
      <c r="D102" s="55" t="s">
        <v>140</v>
      </c>
      <c r="E102" s="53" t="s">
        <v>38</v>
      </c>
      <c r="F102" s="55" t="s">
        <v>141</v>
      </c>
      <c r="G102" s="53" t="s">
        <v>304</v>
      </c>
    </row>
    <row r="103" spans="1:7" ht="15" customHeight="1" x14ac:dyDescent="0.2">
      <c r="A103" s="3">
        <v>84</v>
      </c>
      <c r="B103" s="41">
        <v>84</v>
      </c>
      <c r="C103" s="53" t="s">
        <v>305</v>
      </c>
      <c r="D103" s="55" t="s">
        <v>15</v>
      </c>
      <c r="E103" s="53" t="s">
        <v>16</v>
      </c>
      <c r="F103" s="55">
        <v>5751</v>
      </c>
      <c r="G103" s="53" t="s">
        <v>306</v>
      </c>
    </row>
    <row r="104" spans="1:7" ht="15" customHeight="1" x14ac:dyDescent="0.2">
      <c r="A104" s="3">
        <v>85</v>
      </c>
      <c r="B104" s="41">
        <v>85</v>
      </c>
      <c r="C104" s="53" t="s">
        <v>307</v>
      </c>
      <c r="D104" s="55" t="s">
        <v>308</v>
      </c>
      <c r="E104" s="53" t="s">
        <v>70</v>
      </c>
      <c r="F104" s="55" t="s">
        <v>309</v>
      </c>
      <c r="G104" s="53" t="s">
        <v>39</v>
      </c>
    </row>
    <row r="105" spans="1:7" ht="15" customHeight="1" x14ac:dyDescent="0.2">
      <c r="A105" s="3">
        <v>86</v>
      </c>
      <c r="B105" s="45">
        <v>86</v>
      </c>
      <c r="C105" s="46" t="s">
        <v>310</v>
      </c>
      <c r="D105" s="47" t="s">
        <v>110</v>
      </c>
      <c r="E105" s="46" t="s">
        <v>36</v>
      </c>
      <c r="F105" s="47" t="s">
        <v>111</v>
      </c>
      <c r="G105" s="46" t="s">
        <v>39</v>
      </c>
    </row>
    <row r="106" spans="1:7" ht="15" customHeight="1" x14ac:dyDescent="0.2">
      <c r="A106" s="3">
        <v>87</v>
      </c>
      <c r="B106" s="41">
        <v>87</v>
      </c>
      <c r="C106" s="53" t="s">
        <v>311</v>
      </c>
      <c r="D106" s="55" t="s">
        <v>186</v>
      </c>
      <c r="E106" s="53" t="s">
        <v>28</v>
      </c>
      <c r="F106" s="55" t="s">
        <v>187</v>
      </c>
      <c r="G106" s="53" t="s">
        <v>39</v>
      </c>
    </row>
    <row r="107" spans="1:7" ht="15" customHeight="1" x14ac:dyDescent="0.2">
      <c r="A107" s="3">
        <v>88</v>
      </c>
      <c r="B107" s="41">
        <v>88</v>
      </c>
      <c r="C107" s="53" t="s">
        <v>312</v>
      </c>
      <c r="D107" s="55" t="s">
        <v>91</v>
      </c>
      <c r="E107" s="53" t="s">
        <v>92</v>
      </c>
      <c r="F107" s="55" t="s">
        <v>93</v>
      </c>
      <c r="G107" s="53" t="s">
        <v>39</v>
      </c>
    </row>
    <row r="108" spans="1:7" ht="15" customHeight="1" x14ac:dyDescent="0.2">
      <c r="A108" s="3">
        <v>89</v>
      </c>
      <c r="B108" s="41">
        <v>89</v>
      </c>
      <c r="C108" s="53" t="s">
        <v>313</v>
      </c>
      <c r="D108" s="55" t="s">
        <v>122</v>
      </c>
      <c r="E108" s="53" t="s">
        <v>71</v>
      </c>
      <c r="F108" s="55" t="s">
        <v>314</v>
      </c>
      <c r="G108" s="53" t="s">
        <v>39</v>
      </c>
    </row>
    <row r="109" spans="1:7" ht="15" customHeight="1" x14ac:dyDescent="0.2">
      <c r="A109" s="3">
        <v>90</v>
      </c>
      <c r="B109" s="41">
        <v>90</v>
      </c>
      <c r="C109" s="53" t="s">
        <v>315</v>
      </c>
      <c r="D109" s="55" t="s">
        <v>316</v>
      </c>
      <c r="E109" s="53" t="s">
        <v>72</v>
      </c>
      <c r="F109" s="55" t="s">
        <v>317</v>
      </c>
      <c r="G109" s="53" t="s">
        <v>39</v>
      </c>
    </row>
    <row r="110" spans="1:7" ht="15" customHeight="1" x14ac:dyDescent="0.2">
      <c r="A110" s="3">
        <v>91</v>
      </c>
      <c r="B110" s="41">
        <v>91</v>
      </c>
      <c r="C110" s="53" t="s">
        <v>318</v>
      </c>
      <c r="D110" s="55" t="s">
        <v>1</v>
      </c>
      <c r="E110" s="53" t="s">
        <v>2</v>
      </c>
      <c r="F110" s="55" t="s">
        <v>3</v>
      </c>
      <c r="G110" s="53" t="s">
        <v>39</v>
      </c>
    </row>
    <row r="111" spans="1:7" ht="15" customHeight="1" x14ac:dyDescent="0.2">
      <c r="A111" s="3">
        <v>92</v>
      </c>
      <c r="B111" s="41">
        <v>92</v>
      </c>
      <c r="C111" s="53" t="s">
        <v>319</v>
      </c>
      <c r="D111" s="55" t="s">
        <v>112</v>
      </c>
      <c r="E111" s="53" t="s">
        <v>37</v>
      </c>
      <c r="F111" s="55" t="s">
        <v>113</v>
      </c>
      <c r="G111" s="53" t="s">
        <v>39</v>
      </c>
    </row>
    <row r="112" spans="1:7" ht="15" customHeight="1" x14ac:dyDescent="0.2">
      <c r="A112" s="3">
        <v>93</v>
      </c>
      <c r="B112" s="41">
        <v>93</v>
      </c>
      <c r="C112" s="53" t="s">
        <v>320</v>
      </c>
      <c r="D112" s="55" t="s">
        <v>321</v>
      </c>
      <c r="E112" s="53" t="s">
        <v>73</v>
      </c>
      <c r="F112" s="55" t="s">
        <v>322</v>
      </c>
      <c r="G112" s="53" t="s">
        <v>39</v>
      </c>
    </row>
    <row r="113" spans="1:7" ht="15" customHeight="1" x14ac:dyDescent="0.2">
      <c r="A113" s="3">
        <v>94</v>
      </c>
      <c r="B113" s="41">
        <v>94</v>
      </c>
      <c r="C113" s="53" t="s">
        <v>323</v>
      </c>
      <c r="D113" s="55" t="s">
        <v>324</v>
      </c>
      <c r="E113" s="53" t="s">
        <v>74</v>
      </c>
      <c r="F113" s="55" t="s">
        <v>325</v>
      </c>
      <c r="G113" s="53" t="s">
        <v>39</v>
      </c>
    </row>
    <row r="114" spans="1:7" ht="15" customHeight="1" x14ac:dyDescent="0.2">
      <c r="A114" s="3">
        <v>95</v>
      </c>
      <c r="B114" s="41">
        <v>95</v>
      </c>
      <c r="C114" s="53" t="s">
        <v>326</v>
      </c>
      <c r="D114" s="55" t="s">
        <v>327</v>
      </c>
      <c r="E114" s="53" t="s">
        <v>75</v>
      </c>
      <c r="F114" s="55" t="s">
        <v>328</v>
      </c>
      <c r="G114" s="53" t="s">
        <v>39</v>
      </c>
    </row>
    <row r="115" spans="1:7" ht="15" customHeight="1" x14ac:dyDescent="0.2">
      <c r="A115" s="3">
        <v>96</v>
      </c>
      <c r="B115" s="41">
        <v>96</v>
      </c>
      <c r="C115" s="53" t="s">
        <v>329</v>
      </c>
      <c r="D115" s="55" t="s">
        <v>98</v>
      </c>
      <c r="E115" s="53" t="s">
        <v>32</v>
      </c>
      <c r="F115" s="55" t="s">
        <v>99</v>
      </c>
      <c r="G115" s="53" t="s">
        <v>39</v>
      </c>
    </row>
    <row r="116" spans="1:7" ht="15" customHeight="1" x14ac:dyDescent="0.2">
      <c r="A116" s="3">
        <v>97</v>
      </c>
      <c r="B116" s="41">
        <v>97</v>
      </c>
      <c r="C116" s="53" t="s">
        <v>330</v>
      </c>
      <c r="D116" s="55" t="s">
        <v>331</v>
      </c>
      <c r="E116" s="53" t="s">
        <v>76</v>
      </c>
      <c r="F116" s="55" t="s">
        <v>332</v>
      </c>
      <c r="G116" s="53" t="s">
        <v>39</v>
      </c>
    </row>
    <row r="117" spans="1:7" ht="15" customHeight="1" x14ac:dyDescent="0.2">
      <c r="A117" s="3">
        <v>98</v>
      </c>
      <c r="B117" s="41">
        <v>98</v>
      </c>
      <c r="C117" s="53" t="s">
        <v>333</v>
      </c>
      <c r="D117" s="55" t="s">
        <v>331</v>
      </c>
      <c r="E117" s="53" t="s">
        <v>76</v>
      </c>
      <c r="F117" s="55" t="s">
        <v>332</v>
      </c>
      <c r="G117" s="53" t="s">
        <v>39</v>
      </c>
    </row>
    <row r="118" spans="1:7" ht="15" customHeight="1" x14ac:dyDescent="0.2">
      <c r="A118" s="3">
        <v>99</v>
      </c>
      <c r="B118" s="41">
        <v>99</v>
      </c>
      <c r="C118" s="53" t="s">
        <v>334</v>
      </c>
      <c r="D118" s="55" t="s">
        <v>335</v>
      </c>
      <c r="E118" s="53" t="s">
        <v>77</v>
      </c>
      <c r="F118" s="55" t="s">
        <v>336</v>
      </c>
      <c r="G118" s="53" t="s">
        <v>39</v>
      </c>
    </row>
    <row r="119" spans="1:7" ht="15" customHeight="1" x14ac:dyDescent="0.2">
      <c r="A119" s="3">
        <v>100</v>
      </c>
      <c r="B119" s="41">
        <v>100</v>
      </c>
      <c r="C119" s="53" t="s">
        <v>337</v>
      </c>
      <c r="D119" s="55" t="s">
        <v>338</v>
      </c>
      <c r="E119" s="53" t="s">
        <v>339</v>
      </c>
      <c r="F119" s="55" t="s">
        <v>340</v>
      </c>
      <c r="G119" s="53" t="s">
        <v>39</v>
      </c>
    </row>
    <row r="120" spans="1:7" ht="15" customHeight="1" x14ac:dyDescent="0.2">
      <c r="A120" s="3">
        <v>101</v>
      </c>
      <c r="B120" s="41">
        <v>101</v>
      </c>
      <c r="C120" s="53" t="s">
        <v>341</v>
      </c>
      <c r="D120" s="55" t="s">
        <v>147</v>
      </c>
      <c r="E120" s="53" t="s">
        <v>40</v>
      </c>
      <c r="F120" s="55" t="s">
        <v>148</v>
      </c>
      <c r="G120" s="53" t="s">
        <v>39</v>
      </c>
    </row>
    <row r="121" spans="1:7" ht="15" customHeight="1" x14ac:dyDescent="0.2">
      <c r="A121" s="3">
        <v>102</v>
      </c>
      <c r="B121" s="41">
        <v>102</v>
      </c>
      <c r="C121" s="53" t="s">
        <v>342</v>
      </c>
      <c r="D121" s="55" t="s">
        <v>229</v>
      </c>
      <c r="E121" s="53" t="s">
        <v>55</v>
      </c>
      <c r="F121" s="55" t="s">
        <v>230</v>
      </c>
      <c r="G121" s="53" t="s">
        <v>39</v>
      </c>
    </row>
    <row r="122" spans="1:7" ht="15" customHeight="1" x14ac:dyDescent="0.2">
      <c r="A122" s="3">
        <v>103</v>
      </c>
      <c r="B122" s="41">
        <v>103</v>
      </c>
      <c r="C122" s="53" t="s">
        <v>343</v>
      </c>
      <c r="D122" s="55" t="s">
        <v>344</v>
      </c>
      <c r="E122" s="53" t="s">
        <v>78</v>
      </c>
      <c r="F122" s="55" t="s">
        <v>345</v>
      </c>
      <c r="G122" s="53" t="s">
        <v>39</v>
      </c>
    </row>
    <row r="123" spans="1:7" ht="15" customHeight="1" x14ac:dyDescent="0.2">
      <c r="A123" s="3">
        <v>104</v>
      </c>
      <c r="B123" s="41">
        <v>104</v>
      </c>
      <c r="C123" s="53" t="s">
        <v>346</v>
      </c>
      <c r="D123" s="55" t="s">
        <v>127</v>
      </c>
      <c r="E123" s="53" t="s">
        <v>79</v>
      </c>
      <c r="F123" s="55" t="s">
        <v>347</v>
      </c>
      <c r="G123" s="53" t="s">
        <v>39</v>
      </c>
    </row>
    <row r="124" spans="1:7" ht="15" customHeight="1" x14ac:dyDescent="0.2">
      <c r="A124" s="3">
        <v>105</v>
      </c>
      <c r="B124" s="41">
        <v>105</v>
      </c>
      <c r="C124" s="53" t="s">
        <v>348</v>
      </c>
      <c r="D124" s="55" t="s">
        <v>96</v>
      </c>
      <c r="E124" s="53" t="s">
        <v>31</v>
      </c>
      <c r="F124" s="55" t="s">
        <v>97</v>
      </c>
      <c r="G124" s="53" t="s">
        <v>39</v>
      </c>
    </row>
    <row r="125" spans="1:7" ht="15" customHeight="1" x14ac:dyDescent="0.2">
      <c r="A125" s="3">
        <v>106</v>
      </c>
      <c r="B125" s="41">
        <v>106</v>
      </c>
      <c r="C125" s="53" t="s">
        <v>349</v>
      </c>
      <c r="D125" s="55" t="s">
        <v>96</v>
      </c>
      <c r="E125" s="53" t="s">
        <v>31</v>
      </c>
      <c r="F125" s="55" t="s">
        <v>97</v>
      </c>
      <c r="G125" s="53" t="s">
        <v>39</v>
      </c>
    </row>
    <row r="126" spans="1:7" ht="15" customHeight="1" x14ac:dyDescent="0.2">
      <c r="A126" s="3">
        <v>107</v>
      </c>
      <c r="B126" s="45">
        <v>107</v>
      </c>
      <c r="C126" s="46" t="s">
        <v>350</v>
      </c>
      <c r="D126" s="47" t="s">
        <v>105</v>
      </c>
      <c r="E126" s="46" t="s">
        <v>35</v>
      </c>
      <c r="F126" s="47" t="s">
        <v>106</v>
      </c>
      <c r="G126" s="46" t="s">
        <v>39</v>
      </c>
    </row>
    <row r="127" spans="1:7" ht="15" customHeight="1" x14ac:dyDescent="0.2">
      <c r="A127" s="3">
        <v>108</v>
      </c>
      <c r="B127" s="41">
        <v>108</v>
      </c>
      <c r="C127" s="53" t="s">
        <v>351</v>
      </c>
      <c r="D127" s="55" t="s">
        <v>352</v>
      </c>
      <c r="E127" s="53" t="s">
        <v>80</v>
      </c>
      <c r="F127" s="55" t="s">
        <v>353</v>
      </c>
      <c r="G127" s="53" t="s">
        <v>39</v>
      </c>
    </row>
    <row r="128" spans="1:7" ht="15" customHeight="1" x14ac:dyDescent="0.2">
      <c r="A128" s="3">
        <v>109</v>
      </c>
      <c r="B128" s="41">
        <v>109</v>
      </c>
      <c r="C128" s="53" t="s">
        <v>354</v>
      </c>
      <c r="D128" s="55" t="s">
        <v>117</v>
      </c>
      <c r="E128" s="53" t="s">
        <v>81</v>
      </c>
      <c r="F128" s="55" t="s">
        <v>355</v>
      </c>
      <c r="G128" s="53" t="s">
        <v>39</v>
      </c>
    </row>
    <row r="129" spans="1:7" ht="15" customHeight="1" x14ac:dyDescent="0.2">
      <c r="A129" s="3">
        <v>110</v>
      </c>
      <c r="B129" s="45">
        <v>110</v>
      </c>
      <c r="C129" s="46" t="s">
        <v>356</v>
      </c>
      <c r="D129" s="47" t="s">
        <v>126</v>
      </c>
      <c r="E129" s="46" t="s">
        <v>82</v>
      </c>
      <c r="F129" s="47" t="s">
        <v>357</v>
      </c>
      <c r="G129" s="46" t="s">
        <v>39</v>
      </c>
    </row>
    <row r="130" spans="1:7" ht="15" customHeight="1" x14ac:dyDescent="0.2">
      <c r="A130" s="3">
        <v>111</v>
      </c>
      <c r="B130" s="41">
        <v>111</v>
      </c>
      <c r="C130" s="53" t="s">
        <v>358</v>
      </c>
      <c r="D130" s="55" t="s">
        <v>4</v>
      </c>
      <c r="E130" s="53" t="s">
        <v>5</v>
      </c>
      <c r="F130" s="55" t="s">
        <v>6</v>
      </c>
      <c r="G130" s="53" t="s">
        <v>39</v>
      </c>
    </row>
    <row r="131" spans="1:7" ht="15" customHeight="1" x14ac:dyDescent="0.2">
      <c r="A131" s="3">
        <v>112</v>
      </c>
      <c r="B131" s="41">
        <v>112</v>
      </c>
      <c r="C131" s="53" t="s">
        <v>359</v>
      </c>
      <c r="D131" s="55" t="s">
        <v>292</v>
      </c>
      <c r="E131" s="53" t="s">
        <v>67</v>
      </c>
      <c r="F131" s="55" t="s">
        <v>293</v>
      </c>
      <c r="G131" s="53" t="s">
        <v>39</v>
      </c>
    </row>
    <row r="132" spans="1:7" ht="15" customHeight="1" x14ac:dyDescent="0.2">
      <c r="A132" s="3">
        <v>113</v>
      </c>
      <c r="B132" s="41">
        <v>113</v>
      </c>
      <c r="C132" s="53" t="s">
        <v>360</v>
      </c>
      <c r="D132" s="55" t="s">
        <v>361</v>
      </c>
      <c r="E132" s="53" t="s">
        <v>83</v>
      </c>
      <c r="F132" s="55" t="s">
        <v>362</v>
      </c>
      <c r="G132" s="53" t="s">
        <v>39</v>
      </c>
    </row>
    <row r="133" spans="1:7" ht="15" customHeight="1" x14ac:dyDescent="0.2">
      <c r="A133" s="3">
        <v>114</v>
      </c>
      <c r="B133" s="41">
        <v>114</v>
      </c>
      <c r="C133" s="53" t="s">
        <v>363</v>
      </c>
      <c r="D133" s="55" t="s">
        <v>123</v>
      </c>
      <c r="E133" s="53" t="s">
        <v>84</v>
      </c>
      <c r="F133" s="55" t="s">
        <v>364</v>
      </c>
      <c r="G133" s="53" t="s">
        <v>39</v>
      </c>
    </row>
    <row r="134" spans="1:7" ht="15" customHeight="1" x14ac:dyDescent="0.2">
      <c r="A134" s="3">
        <v>115</v>
      </c>
      <c r="B134" s="41">
        <v>115</v>
      </c>
      <c r="C134" s="53" t="s">
        <v>365</v>
      </c>
      <c r="D134" s="55" t="s">
        <v>277</v>
      </c>
      <c r="E134" s="53" t="s">
        <v>278</v>
      </c>
      <c r="F134" s="55" t="s">
        <v>279</v>
      </c>
      <c r="G134" s="53" t="s">
        <v>39</v>
      </c>
    </row>
    <row r="135" spans="1:7" ht="15" customHeight="1" x14ac:dyDescent="0.2">
      <c r="A135" s="3">
        <v>116</v>
      </c>
      <c r="B135" s="41">
        <v>116</v>
      </c>
      <c r="C135" s="53" t="s">
        <v>366</v>
      </c>
      <c r="D135" s="55" t="s">
        <v>367</v>
      </c>
      <c r="E135" s="53" t="s">
        <v>368</v>
      </c>
      <c r="F135" s="55" t="s">
        <v>369</v>
      </c>
      <c r="G135" s="53" t="s">
        <v>39</v>
      </c>
    </row>
    <row r="136" spans="1:7" ht="15" customHeight="1" x14ac:dyDescent="0.2">
      <c r="A136" s="3">
        <v>117</v>
      </c>
      <c r="B136" s="41">
        <v>117</v>
      </c>
      <c r="C136" s="53" t="s">
        <v>370</v>
      </c>
      <c r="D136" s="55" t="s">
        <v>87</v>
      </c>
      <c r="E136" s="53" t="s">
        <v>25</v>
      </c>
      <c r="F136" s="55" t="s">
        <v>88</v>
      </c>
      <c r="G136" s="53" t="s">
        <v>39</v>
      </c>
    </row>
    <row r="137" spans="1:7" ht="15" customHeight="1" x14ac:dyDescent="0.2">
      <c r="A137" s="3">
        <v>118</v>
      </c>
      <c r="B137" s="41">
        <v>118</v>
      </c>
      <c r="C137" s="56" t="s">
        <v>385</v>
      </c>
      <c r="D137" s="54" t="s">
        <v>15</v>
      </c>
      <c r="E137" s="53" t="s">
        <v>16</v>
      </c>
      <c r="F137" s="55">
        <v>5751</v>
      </c>
      <c r="G137" s="53" t="s">
        <v>371</v>
      </c>
    </row>
    <row r="138" spans="1:7" ht="15" customHeight="1" x14ac:dyDescent="0.2">
      <c r="A138" s="3">
        <v>119</v>
      </c>
      <c r="B138" s="41">
        <v>119</v>
      </c>
      <c r="C138" s="56" t="s">
        <v>386</v>
      </c>
      <c r="D138" s="54" t="s">
        <v>15</v>
      </c>
      <c r="E138" s="53" t="s">
        <v>16</v>
      </c>
      <c r="F138" s="55">
        <v>5751</v>
      </c>
      <c r="G138" s="53" t="s">
        <v>39</v>
      </c>
    </row>
    <row r="139" spans="1:7" x14ac:dyDescent="0.2">
      <c r="B139" s="8"/>
      <c r="C139" s="9"/>
      <c r="E139" s="2"/>
      <c r="F139" s="8"/>
      <c r="G139" s="4"/>
    </row>
    <row r="140" spans="1:7" x14ac:dyDescent="0.2">
      <c r="B140" s="8"/>
      <c r="C140" s="9"/>
      <c r="E140" s="2"/>
      <c r="F140" s="8"/>
      <c r="G140" s="4"/>
    </row>
    <row r="143" spans="1:7" ht="15" customHeight="1" x14ac:dyDescent="0.2">
      <c r="C143" s="75" t="s">
        <v>114</v>
      </c>
      <c r="D143" s="76"/>
      <c r="E143" s="16"/>
      <c r="G143" s="57" t="s">
        <v>115</v>
      </c>
    </row>
    <row r="144" spans="1:7" x14ac:dyDescent="0.2">
      <c r="C144" s="11"/>
      <c r="D144" s="18"/>
      <c r="E144" s="17"/>
      <c r="G144" s="20"/>
    </row>
    <row r="145" spans="3:7" x14ac:dyDescent="0.2">
      <c r="C145" s="11"/>
      <c r="D145" s="18"/>
      <c r="E145" s="17"/>
      <c r="G145" s="20"/>
    </row>
    <row r="146" spans="3:7" x14ac:dyDescent="0.2">
      <c r="C146" s="11"/>
      <c r="D146" s="18"/>
      <c r="E146" s="17"/>
      <c r="G146" s="20"/>
    </row>
    <row r="147" spans="3:7" x14ac:dyDescent="0.2">
      <c r="C147" s="11"/>
      <c r="D147" s="18"/>
      <c r="E147" s="17"/>
      <c r="G147" s="20"/>
    </row>
    <row r="148" spans="3:7" x14ac:dyDescent="0.2">
      <c r="C148" s="11"/>
      <c r="D148" s="18"/>
      <c r="E148" s="17"/>
      <c r="G148" s="20"/>
    </row>
    <row r="149" spans="3:7" x14ac:dyDescent="0.2">
      <c r="C149" s="12"/>
      <c r="D149" s="19"/>
      <c r="E149" s="16"/>
      <c r="G149" s="20"/>
    </row>
    <row r="150" spans="3:7" ht="22.5" customHeight="1" x14ac:dyDescent="0.2">
      <c r="C150" s="77" t="s">
        <v>380</v>
      </c>
      <c r="D150" s="78"/>
      <c r="E150" s="16"/>
      <c r="G150" s="58" t="s">
        <v>116</v>
      </c>
    </row>
    <row r="151" spans="3:7" x14ac:dyDescent="0.2">
      <c r="G151" s="5"/>
    </row>
  </sheetData>
  <mergeCells count="21">
    <mergeCell ref="C143:D143"/>
    <mergeCell ref="C150:D150"/>
    <mergeCell ref="B11:G11"/>
    <mergeCell ref="B12:G12"/>
    <mergeCell ref="B13:G13"/>
    <mergeCell ref="B15:G15"/>
    <mergeCell ref="B18:B19"/>
    <mergeCell ref="C18:C19"/>
    <mergeCell ref="D18:D19"/>
    <mergeCell ref="E18:E19"/>
    <mergeCell ref="F18:F19"/>
    <mergeCell ref="G18:G19"/>
    <mergeCell ref="B2:G2"/>
    <mergeCell ref="B3:G3"/>
    <mergeCell ref="B4:G4"/>
    <mergeCell ref="B5:G5"/>
    <mergeCell ref="B6:G6"/>
    <mergeCell ref="B7:G7"/>
    <mergeCell ref="B8:G8"/>
    <mergeCell ref="B9:G9"/>
    <mergeCell ref="B10:G10"/>
  </mergeCells>
  <pageMargins left="0.23622047244094491" right="0.15748031496062992" top="0.9055118110236221" bottom="0.6692913385826772" header="0.15748031496062992" footer="0.15748031496062992"/>
  <pageSetup paperSize="9" scale="55" orientation="landscape" horizontalDpi="120" verticalDpi="72" r:id="rId1"/>
  <headerFooter>
    <oddHeader>&amp;C&amp;G</oddHeader>
    <oddFooter>&amp;L&amp;P de &amp;N&amp;C&amp;G&amp;R&amp;F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27</vt:i4>
      </vt:variant>
    </vt:vector>
  </HeadingPairs>
  <TitlesOfParts>
    <vt:vector size="36" baseType="lpstr">
      <vt:lpstr>DATO CEM</vt:lpstr>
      <vt:lpstr>PRIALES GRUPAL</vt:lpstr>
      <vt:lpstr>QUINTIL 1</vt:lpstr>
      <vt:lpstr>QUINTIL 2</vt:lpstr>
      <vt:lpstr>QUINTIL 3</vt:lpstr>
      <vt:lpstr>QUINTIL 4</vt:lpstr>
      <vt:lpstr>QUINTIL 5</vt:lpstr>
      <vt:lpstr>PRIALES GRUPAL (2)</vt:lpstr>
      <vt:lpstr>listado</vt:lpstr>
      <vt:lpstr>'DATO CEM'!Área_de_impresión</vt:lpstr>
      <vt:lpstr>listado!Área_de_impresión</vt:lpstr>
      <vt:lpstr>'PRIALES GRUPAL'!Área_de_impresión</vt:lpstr>
      <vt:lpstr>'PRIALES GRUPAL (2)'!Área_de_impresión</vt:lpstr>
      <vt:lpstr>'QUINTIL 1'!Área_de_impresión</vt:lpstr>
      <vt:lpstr>'QUINTIL 2'!Área_de_impresión</vt:lpstr>
      <vt:lpstr>'QUINTIL 3'!Área_de_impresión</vt:lpstr>
      <vt:lpstr>'QUINTIL 4'!Área_de_impresión</vt:lpstr>
      <vt:lpstr>'QUINTIL 5'!Área_de_impresión</vt:lpstr>
      <vt:lpstr>'DATO CEM'!pur_predios160826</vt:lpstr>
      <vt:lpstr>listado!pur_predios160826</vt:lpstr>
      <vt:lpstr>'PRIALES GRUPAL'!pur_predios160826</vt:lpstr>
      <vt:lpstr>'PRIALES GRUPAL (2)'!pur_predios160826</vt:lpstr>
      <vt:lpstr>'QUINTIL 1'!pur_predios160826</vt:lpstr>
      <vt:lpstr>'QUINTIL 2'!pur_predios160826</vt:lpstr>
      <vt:lpstr>'QUINTIL 3'!pur_predios160826</vt:lpstr>
      <vt:lpstr>'QUINTIL 4'!pur_predios160826</vt:lpstr>
      <vt:lpstr>'QUINTIL 5'!pur_predios160826</vt:lpstr>
      <vt:lpstr>'DATO CEM'!Títulos_a_imprimir</vt:lpstr>
      <vt:lpstr>listado!Títulos_a_imprimir</vt:lpstr>
      <vt:lpstr>'PRIALES GRUPAL'!Títulos_a_imprimir</vt:lpstr>
      <vt:lpstr>'PRIALES GRUPAL (2)'!Títulos_a_imprimir</vt:lpstr>
      <vt:lpstr>'QUINTIL 1'!Títulos_a_imprimir</vt:lpstr>
      <vt:lpstr>'QUINTIL 2'!Títulos_a_imprimir</vt:lpstr>
      <vt:lpstr>'QUINTIL 3'!Títulos_a_imprimir</vt:lpstr>
      <vt:lpstr>'QUINTIL 4'!Títulos_a_imprimir</vt:lpstr>
      <vt:lpstr>'QUINTIL 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2021-07-23T15:47:33Z</dcterms:created>
  <dcterms:modified xsi:type="dcterms:W3CDTF">2025-05-09T21:54:07Z</dcterms:modified>
</cp:coreProperties>
</file>